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ASPLAN\2017\OBRAS DE LICITAÇÕES - 2017\15 - CONSTRUÇÃO DE CALÇADAS NA QD 02 E PRAÇA EM FRENTE A ADM REGIONAL - ST CENTRAL\MEMORIAL E PLANILHAS\"/>
    </mc:Choice>
  </mc:AlternateContent>
  <bookViews>
    <workbookView xWindow="240" yWindow="180" windowWidth="21075" windowHeight="9975" tabRatio="839" firstSheet="1" activeTab="8"/>
  </bookViews>
  <sheets>
    <sheet name="Original" sheetId="1" state="hidden" r:id="rId1"/>
    <sheet name="ITEM DE + RELEVÂNCIA" sheetId="18" r:id="rId2"/>
    <sheet name="CURVA ABC" sheetId="17" r:id="rId3"/>
    <sheet name="Planilha Estimativa" sheetId="4" r:id="rId4"/>
    <sheet name="Plan2" sheetId="2" state="hidden" r:id="rId5"/>
    <sheet name="Plan3" sheetId="3" state="hidden" r:id="rId6"/>
    <sheet name="Cronog. Físico-Financeiro" sheetId="13" r:id="rId7"/>
    <sheet name="SINAPI - ENC. SOCIAIS." sheetId="14" r:id="rId8"/>
    <sheet name="Cálculo do BDI" sheetId="12" r:id="rId9"/>
  </sheets>
  <externalReferences>
    <externalReference r:id="rId10"/>
    <externalReference r:id="rId11"/>
    <externalReference r:id="rId12"/>
  </externalReferences>
  <definedNames>
    <definedName name="ADM_CENTRAL" localSheetId="1">#REF!</definedName>
    <definedName name="ADM_CENTRAL">#REF!</definedName>
    <definedName name="ADM_LOCAL" localSheetId="1">#REF!</definedName>
    <definedName name="ADM_LOCAL">#REF!</definedName>
    <definedName name="_xlnm.Print_Area" localSheetId="6">'Cronog. Físico-Financeiro'!$A$1:$E$42</definedName>
    <definedName name="_xlnm.Print_Area" localSheetId="1">'ITEM DE + RELEVÂNCIA'!$A$1:$J$18</definedName>
    <definedName name="_xlnm.Print_Area" localSheetId="3">'Planilha Estimativa'!$A$1:$I$70</definedName>
    <definedName name="_xlnm.Print_Area" localSheetId="7">'SINAPI - ENC. SOCIAIS.'!$A$1:$J$69</definedName>
    <definedName name="BDI_CD_MATBETUM">'[1]BDI (MAT BETUM)'!$D$25</definedName>
    <definedName name="BDI_GERAL" localSheetId="1">#REF!</definedName>
    <definedName name="BDI_GERAL">#REF!</definedName>
    <definedName name="BDI_SERV_TERC" localSheetId="1">#REF!</definedName>
    <definedName name="BDI_SERV_TERC">#REF!</definedName>
    <definedName name="CHECAGEM">CHOOSE([2]PARÂMETROS!$A$7,[2]PARÂMETROS!$B$7)</definedName>
    <definedName name="COFINS" localSheetId="1">#REF!</definedName>
    <definedName name="COFINS">#REF!</definedName>
    <definedName name="CUSTO_UNIT_100000">'[1]100000'!$J$46</definedName>
    <definedName name="CUSTO_UNIT_100001">'[1]100001'!$J$51</definedName>
    <definedName name="CUSTO_UNIT_100002">'[1]100002'!$J$44</definedName>
    <definedName name="CUSTO_UNIT_100003">'[1]100003'!$J$46</definedName>
    <definedName name="CUSTO_UNIT_100004">'[1]100004'!$J$58</definedName>
    <definedName name="CUSTO_UNIT_100005">'[1]100005'!$J$43</definedName>
    <definedName name="CUSTO_UNIT_100006">'[1]100006'!$J$43</definedName>
    <definedName name="CUSTO_UNIT_100007">'[1]100007'!$J$42</definedName>
    <definedName name="CUSTO_UNIT_100008">'[1]100008'!$J$42</definedName>
    <definedName name="CUSTO_UNIT_100009">'[1]100009'!$J$42</definedName>
    <definedName name="CUSTO_UNIT_100010">'[1]100010'!$J$53</definedName>
    <definedName name="CUSTO_UNIT_100011">'[1]100011'!$J$44</definedName>
    <definedName name="CUSTO_UNIT_100012">'[1]100012'!$J$47</definedName>
    <definedName name="CUSTO_UNIT_100013">'[1]100013'!$J$53</definedName>
    <definedName name="CUSTO_UNIT_100014">'[1]100014'!$J$46</definedName>
    <definedName name="CUSTO_UNIT_100015">'[1]100015'!$J$51</definedName>
    <definedName name="CUSTO_UNIT_100016">'[1]100016'!$J$45</definedName>
    <definedName name="CUSTO_UNIT_2S0110009A">'[1]2 S 01 100 09 A'!$J$45</definedName>
    <definedName name="CUSTO_UNIT_2S0110020A">'[1]2 S 01 100 20 A'!$J$45</definedName>
    <definedName name="CUSTO_UNIT_2S0230000A">'[1]2 S 02 300 00 A'!$J$44</definedName>
    <definedName name="CUSTO_UNIT_2S0240000A">'[1]2 S 02 400 00 A'!$J$44</definedName>
    <definedName name="CUSTO_UNIT_2S0254001A">'[1]2 S 02 540 01 A'!$J$46</definedName>
    <definedName name="CUSTO_UNIT_2S0332951A">'[1]2 S 03 329 51 A'!$J$46</definedName>
    <definedName name="CUSTO_UNIT_5747A">'[1]5747A'!$J$43</definedName>
    <definedName name="CUSTO_UNIT_5747B">'[1]5747B'!$J$43</definedName>
    <definedName name="CUSTO_UNIT_5S0110020A">'[1]5 S 01 100 20 A'!$J$45</definedName>
    <definedName name="CUSTO_UNIT_73692A">'[1]73692A'!$J$42</definedName>
    <definedName name="CUSTO_UNIT_73994_001A">'[1]73994_001A'!$J$42</definedName>
    <definedName name="CUSTO_UNIT_99997">'[1]99997'!$J$46</definedName>
    <definedName name="CUSTO_UNIT_99999">'[1]99999'!$J$54</definedName>
    <definedName name="DESP_FINANC" localSheetId="1">#REF!</definedName>
    <definedName name="DESP_FINANC">#REF!</definedName>
    <definedName name="FATOR_CORR_PAVIM">'[1]PREÇOS MAT BETUM'!$E$87</definedName>
    <definedName name="GARANTIAS" localSheetId="1">#REF!</definedName>
    <definedName name="GARANTIAS">#REF!</definedName>
    <definedName name="ISS" localSheetId="1">#REF!</definedName>
    <definedName name="ISS">#REF!</definedName>
    <definedName name="LUCRO" localSheetId="1">#REF!</definedName>
    <definedName name="LUCRO">#REF!</definedName>
    <definedName name="Macro1" localSheetId="1">[3]!Macro1</definedName>
    <definedName name="Macro1" localSheetId="7">[3]!Macro1</definedName>
    <definedName name="Macro1">[3]!Macro1</definedName>
    <definedName name="PIS" localSheetId="1">#REF!</definedName>
    <definedName name="PIS">#REF!</definedName>
    <definedName name="RISCOS" localSheetId="1">#REF!</definedName>
    <definedName name="RISCOS">#REF!</definedName>
    <definedName name="SUBTOTAL_01">'[1]PSP-PAV_DREN_OAE EPIG'!$I$9</definedName>
    <definedName name="SUBTOTAL_02">'[1]PSP-PAV_DREN_OAE EPIG'!$I$46</definedName>
    <definedName name="SUBTOTAL_03">'[1]PSP-PAV_DREN_OAE EPIG'!$I$72</definedName>
    <definedName name="SUBTOTAL_04">'[1]PSP-PAV_DREN_OAE EPIG'!$I$83</definedName>
    <definedName name="SUBTOTAL_05">'[1]PSP-PAV_DREN_OAE EPIG'!$I$130</definedName>
    <definedName name="SUBTOTAL_06">'[1]PSP-PAV_DREN_OAE EPIG'!$I$169</definedName>
    <definedName name="SUBTOTAL_07">'[1]PSP-PAV_DREN_OAE EPIG'!$I$196</definedName>
    <definedName name="SUBTOTAL_08">'[1]PSP-PAV_DREN_OAE EPIG'!$I$303</definedName>
    <definedName name="SUBTOTAL_09">'[1]PSP-PAV_DREN_OAE EPIG'!$I$318</definedName>
    <definedName name="_xlnm.Print_Titles" localSheetId="6">'Cronog. Físico-Financeiro'!$1:$10</definedName>
    <definedName name="_xlnm.Print_Titles" localSheetId="2">'CURVA ABC'!$1:$13</definedName>
    <definedName name="_xlnm.Print_Titles" localSheetId="1">'ITEM DE + RELEVÂNCIA'!$1:$13</definedName>
    <definedName name="_xlnm.Print_Titles" localSheetId="3">'Planilha Estimativa'!$1:$14</definedName>
    <definedName name="TRIBUTOS" localSheetId="1">#REF!</definedName>
    <definedName name="TRIBUTOS">#REF!</definedName>
    <definedName name="VALOR_UNIT_100013">'[1]100013'!$J$55</definedName>
  </definedNames>
  <calcPr calcId="152511" iterateDelta="1E-4"/>
</workbook>
</file>

<file path=xl/calcChain.xml><?xml version="1.0" encoding="utf-8"?>
<calcChain xmlns="http://schemas.openxmlformats.org/spreadsheetml/2006/main">
  <c r="H53" i="4" l="1"/>
  <c r="F48" i="4"/>
  <c r="F47" i="4"/>
  <c r="F46" i="4"/>
  <c r="F41" i="4"/>
  <c r="H40" i="4"/>
  <c r="G22" i="4"/>
  <c r="B8" i="13"/>
  <c r="B10" i="4"/>
  <c r="B7" i="4"/>
  <c r="C10" i="17"/>
  <c r="C8" i="17"/>
  <c r="C7" i="17"/>
  <c r="B19" i="17"/>
  <c r="C19" i="17"/>
  <c r="D19" i="17"/>
  <c r="E19" i="17"/>
  <c r="F19" i="17"/>
  <c r="G19" i="17"/>
  <c r="B20" i="17"/>
  <c r="C20" i="17"/>
  <c r="D20" i="17"/>
  <c r="E20" i="17"/>
  <c r="F20" i="17"/>
  <c r="G20" i="17"/>
  <c r="H20" i="17"/>
  <c r="B28" i="17"/>
  <c r="C28" i="17"/>
  <c r="D28" i="17"/>
  <c r="E28" i="17"/>
  <c r="F28" i="17"/>
  <c r="G28" i="17"/>
  <c r="H28" i="17"/>
  <c r="B18" i="17"/>
  <c r="C18" i="17"/>
  <c r="D18" i="17"/>
  <c r="E18" i="17"/>
  <c r="F18" i="17"/>
  <c r="G18" i="17"/>
  <c r="H18" i="17"/>
  <c r="B21" i="17"/>
  <c r="C21" i="17"/>
  <c r="D21" i="17"/>
  <c r="E21" i="17"/>
  <c r="F21" i="17"/>
  <c r="G21" i="17"/>
  <c r="H21" i="17"/>
  <c r="B30" i="17"/>
  <c r="C30" i="17"/>
  <c r="D30" i="17"/>
  <c r="E30" i="17"/>
  <c r="G30" i="17"/>
  <c r="B16" i="17"/>
  <c r="C16" i="17"/>
  <c r="D16" i="17"/>
  <c r="E16" i="17"/>
  <c r="F16" i="17"/>
  <c r="G16" i="17"/>
  <c r="H16" i="17"/>
  <c r="B31" i="17"/>
  <c r="C31" i="17"/>
  <c r="D31" i="17"/>
  <c r="E31" i="17"/>
  <c r="F31" i="17"/>
  <c r="G31" i="17"/>
  <c r="H31" i="17"/>
  <c r="B22" i="17"/>
  <c r="C22" i="17"/>
  <c r="D22" i="17"/>
  <c r="E22" i="17"/>
  <c r="F22" i="17"/>
  <c r="G22" i="17"/>
  <c r="H22" i="17"/>
  <c r="B17" i="17"/>
  <c r="C17" i="17"/>
  <c r="D17" i="17"/>
  <c r="E17" i="17"/>
  <c r="G17" i="17"/>
  <c r="B29" i="17"/>
  <c r="C29" i="17"/>
  <c r="D29" i="17"/>
  <c r="E29" i="17"/>
  <c r="G29" i="17"/>
  <c r="B24" i="17"/>
  <c r="C24" i="17"/>
  <c r="D24" i="17"/>
  <c r="E24" i="17"/>
  <c r="G24" i="17"/>
  <c r="B26" i="17"/>
  <c r="C26" i="17"/>
  <c r="D26" i="17"/>
  <c r="E26" i="17"/>
  <c r="G26" i="17"/>
  <c r="B27" i="17"/>
  <c r="C27" i="17"/>
  <c r="D27" i="17"/>
  <c r="E27" i="17"/>
  <c r="F27" i="17"/>
  <c r="G27" i="17"/>
  <c r="H27" i="17"/>
  <c r="B25" i="17"/>
  <c r="C25" i="17"/>
  <c r="D25" i="17"/>
  <c r="E25" i="17"/>
  <c r="F25" i="17"/>
  <c r="G25" i="17"/>
  <c r="H25" i="17"/>
  <c r="B15" i="17"/>
  <c r="C15" i="17"/>
  <c r="D15" i="17"/>
  <c r="E15" i="17"/>
  <c r="F15" i="17"/>
  <c r="G15" i="17"/>
  <c r="H15" i="17"/>
  <c r="B23" i="17"/>
  <c r="C23" i="17"/>
  <c r="D23" i="17"/>
  <c r="E23" i="17"/>
  <c r="G23" i="17"/>
  <c r="H32" i="17"/>
  <c r="C32" i="17"/>
  <c r="D32" i="17"/>
  <c r="E32" i="17"/>
  <c r="F32" i="17"/>
  <c r="G32" i="17"/>
  <c r="B32" i="17"/>
  <c r="I53" i="4"/>
  <c r="F39" i="4" l="1"/>
  <c r="F52" i="4" l="1"/>
  <c r="F40" i="4" l="1"/>
  <c r="G15" i="18"/>
  <c r="F15" i="18"/>
  <c r="E15" i="18"/>
  <c r="C15" i="18"/>
  <c r="B15" i="18"/>
  <c r="B8" i="12"/>
  <c r="B7" i="12"/>
  <c r="B6" i="12"/>
  <c r="B10" i="14"/>
  <c r="B9" i="14"/>
  <c r="B8" i="14"/>
  <c r="B7" i="13"/>
  <c r="B9" i="13"/>
  <c r="H15" i="18" l="1"/>
  <c r="H18" i="4"/>
  <c r="H28" i="4"/>
  <c r="H54" i="4"/>
  <c r="F49" i="4"/>
  <c r="F17" i="17" l="1"/>
  <c r="F26" i="17"/>
  <c r="F29" i="17"/>
  <c r="H49" i="4"/>
  <c r="G23" i="4"/>
  <c r="I32" i="4"/>
  <c r="F24" i="17" l="1"/>
  <c r="B31" i="13"/>
  <c r="A31" i="13"/>
  <c r="B29" i="13"/>
  <c r="A29" i="13"/>
  <c r="F31" i="4" l="1"/>
  <c r="A28" i="13" l="1"/>
  <c r="A27" i="13"/>
  <c r="A24" i="13"/>
  <c r="A21" i="13"/>
  <c r="A20" i="13"/>
  <c r="A19" i="13"/>
  <c r="A15" i="13"/>
  <c r="A16" i="13"/>
  <c r="B16" i="13"/>
  <c r="B28" i="13"/>
  <c r="B27" i="13"/>
  <c r="B24" i="13"/>
  <c r="B21" i="13"/>
  <c r="B20" i="13"/>
  <c r="B19" i="13"/>
  <c r="B15" i="13"/>
  <c r="I46" i="4" l="1"/>
  <c r="H17" i="17" s="1"/>
  <c r="I48" i="4" l="1"/>
  <c r="H24" i="17" l="1"/>
  <c r="F59" i="4"/>
  <c r="F23" i="17" s="1"/>
  <c r="F35" i="4"/>
  <c r="F30" i="17" s="1"/>
  <c r="H59" i="4" l="1"/>
  <c r="H35" i="4"/>
  <c r="I39" i="4"/>
  <c r="I59" i="4" l="1"/>
  <c r="H23" i="17" l="1"/>
  <c r="I60" i="4"/>
  <c r="C29" i="13" s="1"/>
  <c r="E30" i="13" s="1"/>
  <c r="I41" i="4"/>
  <c r="I42" i="4" s="1"/>
  <c r="D30" i="13" l="1"/>
  <c r="I52" i="4"/>
  <c r="I54" i="4"/>
  <c r="I23" i="4"/>
  <c r="I35" i="4"/>
  <c r="I22" i="4"/>
  <c r="I18" i="4"/>
  <c r="I28" i="4"/>
  <c r="H19" i="17" l="1"/>
  <c r="I24" i="4"/>
  <c r="C13" i="13" s="1"/>
  <c r="E14" i="13" s="1"/>
  <c r="H30" i="17"/>
  <c r="I36" i="4"/>
  <c r="I49" i="4"/>
  <c r="H26" i="17" s="1"/>
  <c r="D14" i="13" l="1"/>
  <c r="I47" i="4"/>
  <c r="I40" i="4"/>
  <c r="I31" i="4"/>
  <c r="H29" i="17" l="1"/>
  <c r="I55" i="4"/>
  <c r="C25" i="13" s="1"/>
  <c r="C17" i="13"/>
  <c r="E18" i="13" s="1"/>
  <c r="B25" i="13"/>
  <c r="B22" i="13"/>
  <c r="B17" i="13"/>
  <c r="B13" i="13"/>
  <c r="A25" i="13"/>
  <c r="A22" i="13"/>
  <c r="A17" i="13"/>
  <c r="A13" i="13"/>
  <c r="H33" i="17" l="1"/>
  <c r="I29" i="17" s="1"/>
  <c r="E26" i="13"/>
  <c r="I61" i="4"/>
  <c r="J42" i="4" s="1"/>
  <c r="D26" i="13"/>
  <c r="C22" i="13"/>
  <c r="E23" i="13" s="1"/>
  <c r="I21" i="17" l="1"/>
  <c r="I25" i="17"/>
  <c r="I15" i="17"/>
  <c r="J15" i="17" s="1"/>
  <c r="I27" i="17"/>
  <c r="I32" i="17"/>
  <c r="I18" i="17"/>
  <c r="I22" i="17"/>
  <c r="I19" i="17"/>
  <c r="I31" i="17"/>
  <c r="I16" i="17"/>
  <c r="I20" i="17"/>
  <c r="I28" i="17"/>
  <c r="I17" i="17"/>
  <c r="I24" i="17"/>
  <c r="I23" i="17"/>
  <c r="I26" i="17"/>
  <c r="I30" i="17"/>
  <c r="I62" i="4"/>
  <c r="J61" i="4"/>
  <c r="J41" i="4"/>
  <c r="J49" i="4"/>
  <c r="J23" i="4"/>
  <c r="J48" i="4"/>
  <c r="J22" i="4"/>
  <c r="J46" i="4"/>
  <c r="J54" i="4"/>
  <c r="J59" i="4"/>
  <c r="J31" i="4"/>
  <c r="J40" i="4"/>
  <c r="J39" i="4"/>
  <c r="J47" i="4"/>
  <c r="J18" i="4"/>
  <c r="J35" i="4"/>
  <c r="J52" i="4"/>
  <c r="J28" i="4"/>
  <c r="G30" i="12"/>
  <c r="D39" i="12" s="1"/>
  <c r="G23" i="12"/>
  <c r="G19" i="12"/>
  <c r="J16" i="17" l="1"/>
  <c r="J17" i="17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I63" i="4"/>
  <c r="L61" i="4"/>
  <c r="C33" i="13"/>
  <c r="D4" i="1"/>
  <c r="E34" i="13" l="1"/>
  <c r="E38" i="13" s="1"/>
  <c r="D34" i="13"/>
  <c r="C37" i="13"/>
  <c r="D12" i="1"/>
  <c r="F12" i="1" s="1"/>
  <c r="A18" i="1"/>
  <c r="E18" i="1"/>
  <c r="D19" i="1"/>
  <c r="F19" i="1" s="1"/>
  <c r="E35" i="1"/>
  <c r="F35" i="1" s="1"/>
  <c r="E34" i="1"/>
  <c r="F34" i="1" s="1"/>
  <c r="D31" i="1"/>
  <c r="F2" i="1"/>
  <c r="F3" i="1" s="1"/>
  <c r="F4" i="1"/>
  <c r="F6" i="1"/>
  <c r="F28" i="1"/>
  <c r="F26" i="1"/>
  <c r="F23" i="1"/>
  <c r="D13" i="1"/>
  <c r="F13" i="1" s="1"/>
  <c r="F27" i="1"/>
  <c r="F9" i="1"/>
  <c r="E39" i="13" l="1"/>
  <c r="D14" i="1"/>
  <c r="F14" i="1" s="1"/>
  <c r="F31" i="1"/>
  <c r="F32" i="1" s="1"/>
  <c r="F36" i="1"/>
  <c r="D17" i="1"/>
  <c r="F29" i="1"/>
  <c r="D18" i="1" l="1"/>
  <c r="F18" i="1" s="1"/>
  <c r="F17" i="1"/>
  <c r="D18" i="13" l="1"/>
  <c r="D23" i="13"/>
  <c r="F20" i="1"/>
  <c r="F38" i="1" s="1"/>
  <c r="F39" i="1" s="1"/>
  <c r="F40" i="1" s="1"/>
  <c r="D38" i="13" l="1"/>
  <c r="D39" i="13" s="1"/>
  <c r="D41" i="13" s="1"/>
  <c r="E41" i="13" s="1"/>
  <c r="D40" i="13" l="1"/>
  <c r="E40" i="13" s="1"/>
</calcChain>
</file>

<file path=xl/sharedStrings.xml><?xml version="1.0" encoding="utf-8"?>
<sst xmlns="http://schemas.openxmlformats.org/spreadsheetml/2006/main" count="375" uniqueCount="232">
  <si>
    <t>Serviços topográficos</t>
  </si>
  <si>
    <t>Unidade</t>
  </si>
  <si>
    <t>Quantidade</t>
  </si>
  <si>
    <t>Custo Unitário</t>
  </si>
  <si>
    <t>Custo total</t>
  </si>
  <si>
    <t>m2</t>
  </si>
  <si>
    <t>Limpeza e preparo de área</t>
  </si>
  <si>
    <t>Locação da obra</t>
  </si>
  <si>
    <t>Limpeza, escavação e carga de material de 1a categoria, utilizando trator de esteiras com lâminca e pá carregadeira</t>
  </si>
  <si>
    <t>m3</t>
  </si>
  <si>
    <t>Pavimentação (calçada) em blocos de concreto sextavado, espessura de 6,0cm FCK 35 MPA, assentados sobre colchão de areia</t>
  </si>
  <si>
    <t>74151/001</t>
  </si>
  <si>
    <t>73764/004</t>
  </si>
  <si>
    <t>Limpeza superficial de camada vegetal</t>
  </si>
  <si>
    <t>m3 x km</t>
  </si>
  <si>
    <t>Arquitetura e elementos de urbanismo</t>
  </si>
  <si>
    <t>Vegetação</t>
  </si>
  <si>
    <t>Plantio de grama batatais em placas</t>
  </si>
  <si>
    <t>Pavimentação</t>
  </si>
  <si>
    <t>Cordão de Concreto</t>
  </si>
  <si>
    <t>m</t>
  </si>
  <si>
    <t>74236/001</t>
  </si>
  <si>
    <t>Piso com placa cimenticia de alta resistencia, podotátil direcional ou alerta, 40x40cm, E= 3mm</t>
  </si>
  <si>
    <t>ART da obra</t>
  </si>
  <si>
    <t>unid</t>
  </si>
  <si>
    <t>Total da etapa</t>
  </si>
  <si>
    <t>Limpeza final da obra</t>
  </si>
  <si>
    <t>Encarregado</t>
  </si>
  <si>
    <t>mês</t>
  </si>
  <si>
    <t>Engenheiro</t>
  </si>
  <si>
    <t>BDI (23,44%)</t>
  </si>
  <si>
    <t>PREÇO TOTAL DA OBRA</t>
  </si>
  <si>
    <t>CUSTO TOTAL</t>
  </si>
  <si>
    <t>Aterro compactado</t>
  </si>
  <si>
    <t>Material para aterro/reaterro, sem transporte</t>
  </si>
  <si>
    <t>Transporte comercial com caminhão basculante 6m3</t>
  </si>
  <si>
    <t>Compactação mecanica a 100% do proctor normal - Pavimentação urbana</t>
  </si>
  <si>
    <t>DMT Obra/Bota fora (km)</t>
  </si>
  <si>
    <t>DMT Jazida/Obra (km)</t>
  </si>
  <si>
    <t>Transporte comercial com caminhão basculante</t>
  </si>
  <si>
    <t>Falta Mob/Desmob</t>
  </si>
  <si>
    <t>Barracao (2,2 x 6,20m)</t>
  </si>
  <si>
    <t>Placas (1,00 x 1,50 m)</t>
  </si>
  <si>
    <t>41 unidades (não bate o quantitativo)</t>
  </si>
  <si>
    <t>utilizou área do plantio de grama</t>
  </si>
  <si>
    <t>Não tem limpeza no titulo original do serviço. Utilizou h=20cm e 25% de empolamento. Deveria ser 10cm sem empolamento</t>
  </si>
  <si>
    <t>Só utilizou o volume da escavação e carga. Deveria utilizar dos dois serviços anteriores. Deveria empolar.</t>
  </si>
  <si>
    <t>Já está incluso no serviço de pavimentação com blocos.</t>
  </si>
  <si>
    <t>Deveria utilizar o volume necessário para compactar o mesmo volume da carga e transporte</t>
  </si>
  <si>
    <t>Faltou manutenção/irrigação</t>
  </si>
  <si>
    <t>Limpeza com ácido muriático</t>
  </si>
  <si>
    <t>De toda a área</t>
  </si>
  <si>
    <t>SINAPI</t>
  </si>
  <si>
    <t>m³.km</t>
  </si>
  <si>
    <t>Serviços Técnicos Profissionais</t>
  </si>
  <si>
    <t>Serviços Auxiliares e Administrativos</t>
  </si>
  <si>
    <t>Pessoal</t>
  </si>
  <si>
    <t>Serviços Preliminares</t>
  </si>
  <si>
    <t>Proteção e Sinalização</t>
  </si>
  <si>
    <t>DMT Jazida cascalho/Obra (km)</t>
  </si>
  <si>
    <t>DMT Jazida terra vegetal/Obra (km)</t>
  </si>
  <si>
    <t>DMT NOVACAP/Obra (km)</t>
  </si>
  <si>
    <t>CREA/CAU/DF</t>
  </si>
  <si>
    <t>Descrição dos Serviços</t>
  </si>
  <si>
    <t>Taxas</t>
  </si>
  <si>
    <t>01.01.000</t>
  </si>
  <si>
    <t>01.01.100</t>
  </si>
  <si>
    <t>01.01.101</t>
  </si>
  <si>
    <t>01.02.000</t>
  </si>
  <si>
    <t>01.02.100</t>
  </si>
  <si>
    <t>01.02.101</t>
  </si>
  <si>
    <t>01.02.102</t>
  </si>
  <si>
    <t>Elementos de urbanismo</t>
  </si>
  <si>
    <t>Fonte</t>
  </si>
  <si>
    <t>Código</t>
  </si>
  <si>
    <t>Item</t>
  </si>
  <si>
    <t>SUMÁRIO</t>
  </si>
  <si>
    <t>ISS</t>
  </si>
  <si>
    <t>TOTAL:</t>
  </si>
  <si>
    <t>%</t>
  </si>
  <si>
    <t>% Acumulada</t>
  </si>
  <si>
    <t>Classif.</t>
  </si>
  <si>
    <t>A</t>
  </si>
  <si>
    <t>B</t>
  </si>
  <si>
    <t>C</t>
  </si>
  <si>
    <t>COMPOSIÇÃO DA TAXA DE BONIFICAÇÃO E DESPESAS INDIRETAS - BDI</t>
  </si>
  <si>
    <t>GRUPO</t>
  </si>
  <si>
    <t>DISCRIMINAÇÃO</t>
  </si>
  <si>
    <t>TAXAS</t>
  </si>
  <si>
    <t>1.</t>
  </si>
  <si>
    <t>DESPESAS INDIRETAS</t>
  </si>
  <si>
    <t>Administração Central (AC)</t>
  </si>
  <si>
    <t>Seguros e Garantias Contratuais (S)</t>
  </si>
  <si>
    <t xml:space="preserve">Riscos (R) </t>
  </si>
  <si>
    <t>D</t>
  </si>
  <si>
    <t>Despesas Financeiras (DF)</t>
  </si>
  <si>
    <t>Subtotal 1</t>
  </si>
  <si>
    <t>2.</t>
  </si>
  <si>
    <t>LUCRO</t>
  </si>
  <si>
    <t>E</t>
  </si>
  <si>
    <t>Lucro (L)</t>
  </si>
  <si>
    <t>Subtotal 2</t>
  </si>
  <si>
    <t>3.</t>
  </si>
  <si>
    <t>TRIBUTOS (I)</t>
  </si>
  <si>
    <t>F</t>
  </si>
  <si>
    <t>PIS</t>
  </si>
  <si>
    <t>G</t>
  </si>
  <si>
    <t>COFINS</t>
  </si>
  <si>
    <t>H</t>
  </si>
  <si>
    <t>CPRB</t>
  </si>
  <si>
    <t>Subtotal 3</t>
  </si>
  <si>
    <t>Fórmula de cálculo do BDI:</t>
  </si>
  <si>
    <t>BDI =</t>
  </si>
  <si>
    <t>(1+(AC+S+R)).(1+DF).(1+L))</t>
  </si>
  <si>
    <t>-1       x 100</t>
  </si>
  <si>
    <t>(1-I)</t>
  </si>
  <si>
    <t>GOVERNO DO DISTRITO FEDERAL</t>
  </si>
  <si>
    <t>Objeto</t>
  </si>
  <si>
    <t>Nº do Processo</t>
  </si>
  <si>
    <t>CRONOGRAMA FÍSICO-FINANCEIRO</t>
  </si>
  <si>
    <t>ITEM</t>
  </si>
  <si>
    <t>DESCRIMINAÇÃO</t>
  </si>
  <si>
    <t>ETAPA</t>
  </si>
  <si>
    <t>RESUMO DO ORÇAMENTO</t>
  </si>
  <si>
    <t>CURVA ABC DE SERVIÇOS</t>
  </si>
  <si>
    <t>ADMINISTRAÇÃO REGIONAL DO GAMA</t>
  </si>
  <si>
    <t>PLANILHA ESTIMATIVA</t>
  </si>
  <si>
    <t>Área</t>
  </si>
  <si>
    <t>TOTAL (%)</t>
  </si>
  <si>
    <t>TOTAL (R$)</t>
  </si>
  <si>
    <t>ACUMULADO (R$)</t>
  </si>
  <si>
    <t>ACUMULADO (%)</t>
  </si>
  <si>
    <t>OBS.: 1 - OS PRAZOS DAS ETAPAS SERÃO CONSIDERADOS A PARTIR DA DATA DA ASSINATURA DO CONTRATO OU DA ORDEM DE SERVIÇO INICIAL EMITIDA PELO CONTRATANTE.</t>
  </si>
  <si>
    <t>ENCARREGADO GERAL DE OBRAS</t>
  </si>
  <si>
    <t>74209/001</t>
  </si>
  <si>
    <t>SERVICOS TOPOGRAFICOS PARA PAVIMENTACAO, INCLUSIVE NOTA DE SERVICOS, ACOMPANHAMENTO E GREIDE</t>
  </si>
  <si>
    <t>TRANSPORTE COMERCIAL COM CAMINHAO BASCULANTE 6 M3, RODOVIA PAVIMENTADA</t>
  </si>
  <si>
    <t>CARGA E DESCARGA MECANIZADAS DE ENTULHO EM CAMINHAO BASCULANTE 6 M3</t>
  </si>
  <si>
    <t>REGULARIZACAO E COMPACTACAO DE SUBLEITO ATE 20 CM DE ESPESSURA</t>
  </si>
  <si>
    <t>SUBSECRETARIA DAS CIDADES</t>
  </si>
  <si>
    <t>Serviços Complemetares</t>
  </si>
  <si>
    <t>Limpeza da Obra</t>
  </si>
  <si>
    <t>LIMPEZA FINAL DA OBRA</t>
  </si>
  <si>
    <t>Nº</t>
  </si>
  <si>
    <t>Despesas Legais</t>
  </si>
  <si>
    <t>02.00.000</t>
  </si>
  <si>
    <t>02.01.000</t>
  </si>
  <si>
    <t>Construções Provisórias</t>
  </si>
  <si>
    <t>Canteiro de Obras</t>
  </si>
  <si>
    <t>02.01.100</t>
  </si>
  <si>
    <t>02.01.101</t>
  </si>
  <si>
    <t>02.02.100</t>
  </si>
  <si>
    <t>02.02.101</t>
  </si>
  <si>
    <t>02.03.100</t>
  </si>
  <si>
    <t>02.03.101</t>
  </si>
  <si>
    <t>03.00.000</t>
  </si>
  <si>
    <t>03.01.101</t>
  </si>
  <si>
    <t>03.01.103</t>
  </si>
  <si>
    <t>01.00.000</t>
  </si>
  <si>
    <t>04.00.000</t>
  </si>
  <si>
    <t>04.01.100</t>
  </si>
  <si>
    <t>04.01.101</t>
  </si>
  <si>
    <t>04.01.102</t>
  </si>
  <si>
    <t>04.01.103</t>
  </si>
  <si>
    <t>04.01.104</t>
  </si>
  <si>
    <t>04.02.100</t>
  </si>
  <si>
    <t>Limpeza</t>
  </si>
  <si>
    <t xml:space="preserve">Obs: </t>
  </si>
  <si>
    <t>Sem BDI</t>
  </si>
  <si>
    <t>Leis Sociais:</t>
  </si>
  <si>
    <t>PLACA DE OBRA EM CHAPA DE ACO GALVANIZADO 4,00x3,00m</t>
  </si>
  <si>
    <t>Data-base: Tabela Desonerada</t>
  </si>
  <si>
    <t>TABELA DE ENCARGOS SOCIAIS</t>
  </si>
  <si>
    <t>m²</t>
  </si>
  <si>
    <t>Objeto:</t>
  </si>
  <si>
    <t>Área:</t>
  </si>
  <si>
    <t>DEMOLICAO DE CONCRETO SIMPLES (CALÇADA EXISTENTE)</t>
  </si>
  <si>
    <t>PINI / NOVACAP</t>
  </si>
  <si>
    <t>Piso tátil direcional ou alerta, com placa cimentícia de alta resistência, assentado com argamassa, e=7 mm (25x25cm)</t>
  </si>
  <si>
    <t>SINAPI / PINI-NOVACAP</t>
  </si>
  <si>
    <r>
      <rPr>
        <b/>
        <sz val="11"/>
        <color theme="1"/>
        <rFont val="Arial Narrow"/>
        <family val="2"/>
      </rPr>
      <t>OBS:</t>
    </r>
    <r>
      <rPr>
        <sz val="11"/>
        <color theme="1"/>
        <rFont val="Arial Narrow"/>
        <family val="2"/>
      </rPr>
      <t xml:space="preserve"> A tabela utilizada como referência é a tabela desonerada, porém, a tabela de composições é somente para ser utilizada como parâmetro de conferência dos subitens e não o valor, uma vez que seus valores não estão desonerados.</t>
    </r>
  </si>
  <si>
    <t>03.01.100</t>
  </si>
  <si>
    <t>BDI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</si>
  <si>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</si>
  <si>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ART / RRTda obra</t>
  </si>
  <si>
    <t>Memória de Cálculos</t>
  </si>
  <si>
    <t>material</t>
  </si>
  <si>
    <t>mão de obra</t>
  </si>
  <si>
    <t>BDI (26,84%)</t>
  </si>
  <si>
    <t>ALUGUEL CONTAINER/ESCRIT INCL INST ELET LARG=2,20 COMP=6,20M MES ALT=2,50M CHAPA ACO C/NERV TRAPEZ FORRO C/ISOL TERMO/ACUSTICO CHASSIS REFORC PISO COMPENS NAVAL EXC TRANSP/CARGA/DESCARGA</t>
  </si>
  <si>
    <t>73847/001</t>
  </si>
  <si>
    <t>05.00.000</t>
  </si>
  <si>
    <t>05.01.000</t>
  </si>
  <si>
    <t>05.01.100</t>
  </si>
  <si>
    <t>05.01.101</t>
  </si>
  <si>
    <t>Preparação da área (Terraplenagem)</t>
  </si>
  <si>
    <t>Arquitetura e Elementos de Urbanismo</t>
  </si>
  <si>
    <t>04.01.000</t>
  </si>
  <si>
    <t>Pavimentação e Acessibilidade</t>
  </si>
  <si>
    <t>04.02.101</t>
  </si>
  <si>
    <t>04.02.102</t>
  </si>
  <si>
    <t>CASCALHO DE CAVA (LATERITICO)</t>
  </si>
  <si>
    <t>SECRETARIA DE ESTADO DAS CIDADES</t>
  </si>
  <si>
    <t>02.02.102</t>
  </si>
  <si>
    <t>TELA DE PROTEÇÃO EM NYLON LARGURA DE 1,20m AO REDOR DA OBRA (ROLO 50m)</t>
  </si>
  <si>
    <t>TERRAPLENAGEM - ESCAVACAO E CARGA MATERIAL 1A CATEGORIA, UTILIZANDO TRATOR DE ESTEIRAS DE 110 A 160HP COM LAMINA, PESO OPERACIONAL * 13T E PA CARREGADEIRA
COM 170 HP</t>
  </si>
  <si>
    <t>ENGENHEIRO CIVIL DE OBRA JUNIOR 1/4 EXPEDIENTE</t>
  </si>
  <si>
    <t xml:space="preserve"> </t>
  </si>
  <si>
    <t>4,00*3,00</t>
  </si>
  <si>
    <t xml:space="preserve">20 DIAS </t>
  </si>
  <si>
    <t>PRAZO DA OBRA</t>
  </si>
  <si>
    <t>ITENS DE MAIORES RELEVÂNCIAS</t>
  </si>
  <si>
    <r>
      <t xml:space="preserve">EXECUÇÃO DE PASSEIO (CALÇADA) OU PISO DE CONCRETO COM CONCRETO MOLDADO IN LOCO, USINADO, ACABAMENTO CONVENCIONAL, </t>
    </r>
    <r>
      <rPr>
        <b/>
        <sz val="11"/>
        <color theme="1"/>
        <rFont val="Arial Narrow"/>
        <family val="2"/>
      </rPr>
      <t xml:space="preserve">ESPESSURA 8 </t>
    </r>
    <r>
      <rPr>
        <sz val="11"/>
        <color theme="1"/>
        <rFont val="Arial Narrow"/>
        <family val="2"/>
      </rPr>
      <t>CM, ARMADO. AF_07/2016</t>
    </r>
  </si>
  <si>
    <t>03.01.102</t>
  </si>
  <si>
    <t>0,25*0,25*95</t>
  </si>
  <si>
    <t>Rampa de acessibilidade, moldada "in loco", concreto betoneira, preparado no local, fck 20 MPa, e=5 cm, largura 3,2 m, comprimento 1,8 m, inclusive acerto do terreno e compactação até 30 cm, (tipo 06 padrão NOVACAP), (execução)</t>
  </si>
  <si>
    <t>04.02.103</t>
  </si>
  <si>
    <t>AGOSTO/2017</t>
  </si>
  <si>
    <t>85,16% (HORA)</t>
  </si>
  <si>
    <t>49,49% (MÊS)</t>
  </si>
  <si>
    <t>67,04/1,8516*1,4949*44</t>
  </si>
  <si>
    <t>131.000.334/2017</t>
  </si>
  <si>
    <t>EXECUÇÃO OBRA - URBANIZAÇÃO DE ÁREA COM A CONSTRUÇÃO DE CALÇADA COM ACESSIBILIDADE NA QUADRA 02, NA COMERCIAL E NA PRAÇA EM FRENTE A ADMINISRAÇÃO REGIONAL DO GAMA, SETOR CENTRAL, GAMA/DF</t>
  </si>
  <si>
    <t>EXECUÇÃO DE CALÇADAS DE CONCRETO</t>
  </si>
  <si>
    <t>30 DIAS</t>
  </si>
  <si>
    <t>EXECUÇÃO OBRA - URBANIZAÇÃO DE ÁREA COM A CONSTRUÇÃO DE CALÇADA COM ACESSIBILIDADE NA QUADRA 02, NA COMERCIAL E NA PRAÇA EM FRENTE A ADMINISTRAÇÃO REGIONAL DO GAMA, SETOR CENTRAL, GAMA/DF</t>
  </si>
  <si>
    <t>17,85/1,8516*1,4949*176</t>
  </si>
  <si>
    <t>769,94*0,06</t>
  </si>
  <si>
    <t>46,20*(40,40-1)</t>
  </si>
  <si>
    <t>791,90*1,955/1,119*0,1</t>
  </si>
  <si>
    <t>791,90*1,955/1,541*0,10</t>
  </si>
  <si>
    <t>138,35*8,60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</si>
</sst>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_-[$R$-416]\ * #,##0.00_-;\-[$R$-416]\ * #,##0.00_-;_-[$R$-416]\ * &quot;-&quot;??_-;_-@_-"/>
    <numFmt numFmtId="166" formatCode="#,##0.00\ ;&quot; (&quot;#,##0.00\);&quot; -&quot;#\ ;@\ "/>
    <numFmt numFmtId="167" formatCode="_(* #,##0.00_);_(* \(#,##0.00\);_(* &quot;-&quot;??_);_(@_)"/>
    <numFmt numFmtId="168" formatCode="_([$€-2]* #,##0.00_);_([$€-2]* \(#,##0.00\);_([$€-2]* \-??_)"/>
    <numFmt numFmtId="169" formatCode="[$€]#,##0.00\ ;[$€]\(#,##0.00\);[$€]\-#\ ;@\ "/>
    <numFmt numFmtId="170" formatCode="#,##0.00&quot; &quot;;&quot; (&quot;#,##0.00&quot;)&quot;;&quot; -&quot;#&quot; &quot;;@&quot; &quot;"/>
    <numFmt numFmtId="171" formatCode="_(&quot;R$ &quot;* #,##0.00_);_(&quot;R$ &quot;* \(#,##0.00\);_(&quot;R$ &quot;* &quot;-&quot;??_);_(@_)"/>
    <numFmt numFmtId="172" formatCode="_(&quot;R$&quot;* #,##0.00_);_(&quot;R$&quot;* \(#,##0.00\);_(&quot;R$&quot;* &quot;-&quot;??_);_(@_)"/>
    <numFmt numFmtId="173" formatCode="\$#,##0.00\ ;\(\$#,##0.00\)"/>
    <numFmt numFmtId="174" formatCode="\$#,##0\ ;\(\$#,##0\)"/>
    <numFmt numFmtId="175" formatCode="[$R$-416]&quot; &quot;#,##0.00;[Red]&quot;-&quot;[$R$-416]&quot; &quot;#,##0.00"/>
    <numFmt numFmtId="176" formatCode="&quot;R$ &quot;#,##0_);\(&quot;R$ &quot;#,##0\)"/>
    <numFmt numFmtId="177" formatCode="&quot;R$&quot;\ #,##0.00"/>
    <numFmt numFmtId="180" formatCode="_-&quot;R$&quot;\ * #,##0.00_-;\-&quot;R$&quot;\ * #,##0.00_-;_-&quot;R$&quot;\ * &quot;-&quot;??_-;_-@_-"/>
    <numFmt numFmtId="181" formatCode="_-* #,##0.00_-;\-* #,##0.00_-;_-* &quot;-&quot;??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4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2"/>
      <color indexed="24"/>
      <name val="Arial"/>
      <family val="2"/>
    </font>
    <font>
      <sz val="10"/>
      <name val="Arial1"/>
    </font>
    <font>
      <sz val="12"/>
      <name val="Times New Roman"/>
      <family val="1"/>
    </font>
    <font>
      <sz val="11"/>
      <color indexed="62"/>
      <name val="Calibri"/>
      <family val="2"/>
    </font>
    <font>
      <sz val="12"/>
      <name val="Arial"/>
      <family val="2"/>
    </font>
    <font>
      <sz val="11"/>
      <color indexed="8"/>
      <name val="Arial1"/>
    </font>
    <font>
      <b/>
      <i/>
      <sz val="16"/>
      <color theme="1"/>
      <name val="Arial1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0"/>
      <name val="Lucida Sans Unicode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b/>
      <i/>
      <u/>
      <sz val="11"/>
      <color theme="1"/>
      <name val="Arial1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i/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4"/>
      <color rgb="FF000000"/>
      <name val="Arial Narrow"/>
      <family val="2"/>
    </font>
    <font>
      <sz val="11"/>
      <color rgb="FF000000"/>
      <name val="Arial Narrow"/>
      <family val="2"/>
    </font>
    <font>
      <b/>
      <i/>
      <sz val="12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sz val="11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i/>
      <sz val="16"/>
      <color theme="1"/>
      <name val="Arial Narrow"/>
      <family val="2"/>
    </font>
    <font>
      <b/>
      <i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20"/>
      <color theme="1"/>
      <name val="Arial Narrow"/>
      <family val="2"/>
    </font>
    <font>
      <sz val="12"/>
      <color theme="1"/>
      <name val="Arial Narrow"/>
      <family val="2"/>
    </font>
  </fonts>
  <fills count="10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5"/>
        <bgColor indexed="61"/>
      </patternFill>
    </fill>
    <fill>
      <patternFill patternType="solid">
        <fgColor indexed="50"/>
        <bgColor indexed="5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55"/>
        <bgColor indexed="57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30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6"/>
        <bgColor indexed="4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5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5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28" fillId="0" borderId="0"/>
    <xf numFmtId="0" fontId="30" fillId="0" borderId="0" applyNumberFormat="0" applyFill="0" applyBorder="0" applyAlignment="0" applyProtection="0">
      <alignment vertical="top"/>
      <protection locked="0"/>
    </xf>
    <xf numFmtId="166" fontId="32" fillId="0" borderId="0"/>
    <xf numFmtId="166" fontId="32" fillId="0" borderId="0"/>
    <xf numFmtId="0" fontId="33" fillId="41" borderId="0" applyNumberFormat="0" applyBorder="0" applyAlignment="0" applyProtection="0"/>
    <xf numFmtId="0" fontId="1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16" borderId="0" applyNumberFormat="0" applyBorder="0" applyAlignment="0" applyProtection="0"/>
    <xf numFmtId="0" fontId="5" fillId="42" borderId="0" applyNumberFormat="0" applyBorder="0" applyAlignment="0" applyProtection="0"/>
    <xf numFmtId="0" fontId="1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16" borderId="0" applyNumberFormat="0" applyBorder="0" applyAlignment="0" applyProtection="0"/>
    <xf numFmtId="0" fontId="5" fillId="42" borderId="0" applyNumberFormat="0" applyBorder="0" applyAlignment="0" applyProtection="0"/>
    <xf numFmtId="0" fontId="1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5" fillId="42" borderId="0" applyNumberFormat="0" applyBorder="0" applyAlignment="0" applyProtection="0"/>
    <xf numFmtId="0" fontId="1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33" fillId="44" borderId="0" applyNumberFormat="0" applyBorder="0" applyAlignment="0" applyProtection="0"/>
    <xf numFmtId="0" fontId="33" fillId="42" borderId="0" applyNumberFormat="0" applyBorder="0" applyAlignment="0" applyProtection="0"/>
    <xf numFmtId="0" fontId="1" fillId="16" borderId="0" applyNumberFormat="0" applyBorder="0" applyAlignment="0" applyProtection="0"/>
    <xf numFmtId="0" fontId="33" fillId="42" borderId="0" applyNumberFormat="0" applyBorder="0" applyAlignment="0" applyProtection="0"/>
    <xf numFmtId="0" fontId="5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5" borderId="0" applyNumberFormat="0" applyBorder="0" applyAlignment="0" applyProtection="0"/>
    <xf numFmtId="0" fontId="1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20" borderId="0" applyNumberFormat="0" applyBorder="0" applyAlignment="0" applyProtection="0"/>
    <xf numFmtId="0" fontId="5" fillId="46" borderId="0" applyNumberFormat="0" applyBorder="0" applyAlignment="0" applyProtection="0"/>
    <xf numFmtId="0" fontId="1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20" borderId="0" applyNumberFormat="0" applyBorder="0" applyAlignment="0" applyProtection="0"/>
    <xf numFmtId="0" fontId="5" fillId="46" borderId="0" applyNumberFormat="0" applyBorder="0" applyAlignment="0" applyProtection="0"/>
    <xf numFmtId="0" fontId="1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5" fillId="46" borderId="0" applyNumberFormat="0" applyBorder="0" applyAlignment="0" applyProtection="0"/>
    <xf numFmtId="0" fontId="1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0" borderId="0" applyNumberFormat="0" applyBorder="0" applyAlignment="0" applyProtection="0"/>
    <xf numFmtId="0" fontId="33" fillId="48" borderId="0" applyNumberFormat="0" applyBorder="0" applyAlignment="0" applyProtection="0"/>
    <xf numFmtId="0" fontId="33" fillId="46" borderId="0" applyNumberFormat="0" applyBorder="0" applyAlignment="0" applyProtection="0"/>
    <xf numFmtId="0" fontId="33" fillId="48" borderId="0" applyNumberFormat="0" applyBorder="0" applyAlignment="0" applyProtection="0"/>
    <xf numFmtId="0" fontId="33" fillId="46" borderId="0" applyNumberFormat="0" applyBorder="0" applyAlignment="0" applyProtection="0"/>
    <xf numFmtId="0" fontId="1" fillId="20" borderId="0" applyNumberFormat="0" applyBorder="0" applyAlignment="0" applyProtection="0"/>
    <xf numFmtId="0" fontId="33" fillId="46" borderId="0" applyNumberFormat="0" applyBorder="0" applyAlignment="0" applyProtection="0"/>
    <xf numFmtId="0" fontId="5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9" borderId="0" applyNumberFormat="0" applyBorder="0" applyAlignment="0" applyProtection="0"/>
    <xf numFmtId="0" fontId="1" fillId="50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33" fillId="50" borderId="0" applyNumberFormat="0" applyBorder="0" applyAlignment="0" applyProtection="0"/>
    <xf numFmtId="0" fontId="1" fillId="24" borderId="0" applyNumberFormat="0" applyBorder="0" applyAlignment="0" applyProtection="0"/>
    <xf numFmtId="0" fontId="5" fillId="50" borderId="0" applyNumberFormat="0" applyBorder="0" applyAlignment="0" applyProtection="0"/>
    <xf numFmtId="0" fontId="1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33" fillId="50" borderId="0" applyNumberFormat="0" applyBorder="0" applyAlignment="0" applyProtection="0"/>
    <xf numFmtId="0" fontId="1" fillId="24" borderId="0" applyNumberFormat="0" applyBorder="0" applyAlignment="0" applyProtection="0"/>
    <xf numFmtId="0" fontId="5" fillId="50" borderId="0" applyNumberFormat="0" applyBorder="0" applyAlignment="0" applyProtection="0"/>
    <xf numFmtId="0" fontId="1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5" fillId="50" borderId="0" applyNumberFormat="0" applyBorder="0" applyAlignment="0" applyProtection="0"/>
    <xf numFmtId="0" fontId="1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24" borderId="0" applyNumberFormat="0" applyBorder="0" applyAlignment="0" applyProtection="0"/>
    <xf numFmtId="0" fontId="33" fillId="52" borderId="0" applyNumberFormat="0" applyBorder="0" applyAlignment="0" applyProtection="0"/>
    <xf numFmtId="0" fontId="33" fillId="50" borderId="0" applyNumberFormat="0" applyBorder="0" applyAlignment="0" applyProtection="0"/>
    <xf numFmtId="0" fontId="33" fillId="52" borderId="0" applyNumberFormat="0" applyBorder="0" applyAlignment="0" applyProtection="0"/>
    <xf numFmtId="0" fontId="33" fillId="50" borderId="0" applyNumberFormat="0" applyBorder="0" applyAlignment="0" applyProtection="0"/>
    <xf numFmtId="0" fontId="1" fillId="24" borderId="0" applyNumberFormat="0" applyBorder="0" applyAlignment="0" applyProtection="0"/>
    <xf numFmtId="0" fontId="33" fillId="50" borderId="0" applyNumberFormat="0" applyBorder="0" applyAlignment="0" applyProtection="0"/>
    <xf numFmtId="0" fontId="5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3" borderId="0" applyNumberFormat="0" applyBorder="0" applyAlignment="0" applyProtection="0"/>
    <xf numFmtId="0" fontId="1" fillId="54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3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33" fillId="54" borderId="0" applyNumberFormat="0" applyBorder="0" applyAlignment="0" applyProtection="0"/>
    <xf numFmtId="0" fontId="1" fillId="28" borderId="0" applyNumberFormat="0" applyBorder="0" applyAlignment="0" applyProtection="0"/>
    <xf numFmtId="0" fontId="5" fillId="54" borderId="0" applyNumberFormat="0" applyBorder="0" applyAlignment="0" applyProtection="0"/>
    <xf numFmtId="0" fontId="1" fillId="28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33" fillId="54" borderId="0" applyNumberFormat="0" applyBorder="0" applyAlignment="0" applyProtection="0"/>
    <xf numFmtId="0" fontId="1" fillId="28" borderId="0" applyNumberFormat="0" applyBorder="0" applyAlignment="0" applyProtection="0"/>
    <xf numFmtId="0" fontId="5" fillId="54" borderId="0" applyNumberFormat="0" applyBorder="0" applyAlignment="0" applyProtection="0"/>
    <xf numFmtId="0" fontId="1" fillId="28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5" fillId="54" borderId="0" applyNumberFormat="0" applyBorder="0" applyAlignment="0" applyProtection="0"/>
    <xf numFmtId="0" fontId="1" fillId="28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28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28" borderId="0" applyNumberFormat="0" applyBorder="0" applyAlignment="0" applyProtection="0"/>
    <xf numFmtId="0" fontId="33" fillId="54" borderId="0" applyNumberFormat="0" applyBorder="0" applyAlignment="0" applyProtection="0"/>
    <xf numFmtId="0" fontId="5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2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5" fillId="32" borderId="0" applyNumberFormat="0" applyBorder="0" applyAlignment="0" applyProtection="0"/>
    <xf numFmtId="0" fontId="33" fillId="58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5" fillId="32" borderId="0" applyNumberFormat="0" applyBorder="0" applyAlignment="0" applyProtection="0"/>
    <xf numFmtId="0" fontId="33" fillId="58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5" fillId="32" borderId="0" applyNumberFormat="0" applyBorder="0" applyAlignment="0" applyProtection="0"/>
    <xf numFmtId="0" fontId="33" fillId="58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8" borderId="0" applyNumberFormat="0" applyBorder="0" applyAlignment="0" applyProtection="0"/>
    <xf numFmtId="0" fontId="33" fillId="56" borderId="0" applyNumberFormat="0" applyBorder="0" applyAlignment="0" applyProtection="0"/>
    <xf numFmtId="0" fontId="33" fillId="58" borderId="0" applyNumberFormat="0" applyBorder="0" applyAlignment="0" applyProtection="0"/>
    <xf numFmtId="0" fontId="33" fillId="56" borderId="0" applyNumberFormat="0" applyBorder="0" applyAlignment="0" applyProtection="0"/>
    <xf numFmtId="0" fontId="1" fillId="32" borderId="0" applyNumberFormat="0" applyBorder="0" applyAlignment="0" applyProtection="0"/>
    <xf numFmtId="0" fontId="33" fillId="56" borderId="0" applyNumberFormat="0" applyBorder="0" applyAlignment="0" applyProtection="0"/>
    <xf numFmtId="0" fontId="5" fillId="32" borderId="0" applyNumberFormat="0" applyBorder="0" applyAlignment="0" applyProtection="0"/>
    <xf numFmtId="0" fontId="33" fillId="56" borderId="0" applyNumberFormat="0" applyBorder="0" applyAlignment="0" applyProtection="0"/>
    <xf numFmtId="0" fontId="33" fillId="4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47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5" fillId="36" borderId="0" applyNumberFormat="0" applyBorder="0" applyAlignment="0" applyProtection="0"/>
    <xf numFmtId="0" fontId="33" fillId="60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5" fillId="36" borderId="0" applyNumberFormat="0" applyBorder="0" applyAlignment="0" applyProtection="0"/>
    <xf numFmtId="0" fontId="33" fillId="60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5" fillId="36" borderId="0" applyNumberFormat="0" applyBorder="0" applyAlignment="0" applyProtection="0"/>
    <xf numFmtId="0" fontId="33" fillId="60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60" borderId="0" applyNumberFormat="0" applyBorder="0" applyAlignment="0" applyProtection="0"/>
    <xf numFmtId="0" fontId="33" fillId="59" borderId="0" applyNumberFormat="0" applyBorder="0" applyAlignment="0" applyProtection="0"/>
    <xf numFmtId="0" fontId="33" fillId="60" borderId="0" applyNumberFormat="0" applyBorder="0" applyAlignment="0" applyProtection="0"/>
    <xf numFmtId="0" fontId="33" fillId="59" borderId="0" applyNumberFormat="0" applyBorder="0" applyAlignment="0" applyProtection="0"/>
    <xf numFmtId="0" fontId="1" fillId="36" borderId="0" applyNumberFormat="0" applyBorder="0" applyAlignment="0" applyProtection="0"/>
    <xf numFmtId="0" fontId="33" fillId="59" borderId="0" applyNumberFormat="0" applyBorder="0" applyAlignment="0" applyProtection="0"/>
    <xf numFmtId="0" fontId="5" fillId="36" borderId="0" applyNumberFormat="0" applyBorder="0" applyAlignment="0" applyProtection="0"/>
    <xf numFmtId="0" fontId="33" fillId="59" borderId="0" applyNumberFormat="0" applyBorder="0" applyAlignment="0" applyProtection="0"/>
    <xf numFmtId="0" fontId="33" fillId="52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5" fillId="17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5" fillId="17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5" fillId="17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17" borderId="0" applyNumberFormat="0" applyBorder="0" applyAlignment="0" applyProtection="0"/>
    <xf numFmtId="0" fontId="33" fillId="61" borderId="0" applyNumberFormat="0" applyBorder="0" applyAlignment="0" applyProtection="0"/>
    <xf numFmtId="0" fontId="5" fillId="17" borderId="0" applyNumberFormat="0" applyBorder="0" applyAlignment="0" applyProtection="0"/>
    <xf numFmtId="0" fontId="33" fillId="61" borderId="0" applyNumberFormat="0" applyBorder="0" applyAlignment="0" applyProtection="0"/>
    <xf numFmtId="0" fontId="33" fillId="45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33" fillId="62" borderId="0" applyNumberFormat="0" applyBorder="0" applyAlignment="0" applyProtection="0"/>
    <xf numFmtId="0" fontId="33" fillId="62" borderId="0" applyNumberFormat="0" applyBorder="0" applyAlignment="0" applyProtection="0"/>
    <xf numFmtId="0" fontId="33" fillId="62" borderId="0" applyNumberFormat="0" applyBorder="0" applyAlignment="0" applyProtection="0"/>
    <xf numFmtId="0" fontId="33" fillId="62" borderId="0" applyNumberFormat="0" applyBorder="0" applyAlignment="0" applyProtection="0"/>
    <xf numFmtId="0" fontId="33" fillId="45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5" fillId="21" borderId="0" applyNumberFormat="0" applyBorder="0" applyAlignment="0" applyProtection="0"/>
    <xf numFmtId="0" fontId="33" fillId="45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5" fillId="21" borderId="0" applyNumberFormat="0" applyBorder="0" applyAlignment="0" applyProtection="0"/>
    <xf numFmtId="0" fontId="33" fillId="45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5" fillId="21" borderId="0" applyNumberFormat="0" applyBorder="0" applyAlignment="0" applyProtection="0"/>
    <xf numFmtId="0" fontId="33" fillId="45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45" borderId="0" applyNumberFormat="0" applyBorder="0" applyAlignment="0" applyProtection="0"/>
    <xf numFmtId="0" fontId="33" fillId="62" borderId="0" applyNumberFormat="0" applyBorder="0" applyAlignment="0" applyProtection="0"/>
    <xf numFmtId="0" fontId="33" fillId="45" borderId="0" applyNumberFormat="0" applyBorder="0" applyAlignment="0" applyProtection="0"/>
    <xf numFmtId="0" fontId="33" fillId="62" borderId="0" applyNumberFormat="0" applyBorder="0" applyAlignment="0" applyProtection="0"/>
    <xf numFmtId="0" fontId="1" fillId="21" borderId="0" applyNumberFormat="0" applyBorder="0" applyAlignment="0" applyProtection="0"/>
    <xf numFmtId="0" fontId="33" fillId="62" borderId="0" applyNumberFormat="0" applyBorder="0" applyAlignment="0" applyProtection="0"/>
    <xf numFmtId="0" fontId="5" fillId="21" borderId="0" applyNumberFormat="0" applyBorder="0" applyAlignment="0" applyProtection="0"/>
    <xf numFmtId="0" fontId="33" fillId="62" borderId="0" applyNumberFormat="0" applyBorder="0" applyAlignment="0" applyProtection="0"/>
    <xf numFmtId="0" fontId="33" fillId="63" borderId="0" applyNumberFormat="0" applyBorder="0" applyAlignment="0" applyProtection="0"/>
    <xf numFmtId="0" fontId="1" fillId="64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51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33" fillId="64" borderId="0" applyNumberFormat="0" applyBorder="0" applyAlignment="0" applyProtection="0"/>
    <xf numFmtId="0" fontId="1" fillId="25" borderId="0" applyNumberFormat="0" applyBorder="0" applyAlignment="0" applyProtection="0"/>
    <xf numFmtId="0" fontId="5" fillId="64" borderId="0" applyNumberFormat="0" applyBorder="0" applyAlignment="0" applyProtection="0"/>
    <xf numFmtId="0" fontId="1" fillId="25" borderId="0" applyNumberFormat="0" applyBorder="0" applyAlignment="0" applyProtection="0"/>
    <xf numFmtId="0" fontId="33" fillId="65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33" fillId="64" borderId="0" applyNumberFormat="0" applyBorder="0" applyAlignment="0" applyProtection="0"/>
    <xf numFmtId="0" fontId="1" fillId="25" borderId="0" applyNumberFormat="0" applyBorder="0" applyAlignment="0" applyProtection="0"/>
    <xf numFmtId="0" fontId="5" fillId="64" borderId="0" applyNumberFormat="0" applyBorder="0" applyAlignment="0" applyProtection="0"/>
    <xf numFmtId="0" fontId="1" fillId="25" borderId="0" applyNumberFormat="0" applyBorder="0" applyAlignment="0" applyProtection="0"/>
    <xf numFmtId="0" fontId="33" fillId="65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5" fillId="64" borderId="0" applyNumberFormat="0" applyBorder="0" applyAlignment="0" applyProtection="0"/>
    <xf numFmtId="0" fontId="1" fillId="25" borderId="0" applyNumberFormat="0" applyBorder="0" applyAlignment="0" applyProtection="0"/>
    <xf numFmtId="0" fontId="33" fillId="65" borderId="0" applyNumberFormat="0" applyBorder="0" applyAlignment="0" applyProtection="0"/>
    <xf numFmtId="0" fontId="33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5" borderId="0" applyNumberFormat="0" applyBorder="0" applyAlignment="0" applyProtection="0"/>
    <xf numFmtId="0" fontId="33" fillId="65" borderId="0" applyNumberFormat="0" applyBorder="0" applyAlignment="0" applyProtection="0"/>
    <xf numFmtId="0" fontId="33" fillId="64" borderId="0" applyNumberFormat="0" applyBorder="0" applyAlignment="0" applyProtection="0"/>
    <xf numFmtId="0" fontId="33" fillId="65" borderId="0" applyNumberFormat="0" applyBorder="0" applyAlignment="0" applyProtection="0"/>
    <xf numFmtId="0" fontId="33" fillId="64" borderId="0" applyNumberFormat="0" applyBorder="0" applyAlignment="0" applyProtection="0"/>
    <xf numFmtId="0" fontId="1" fillId="25" borderId="0" applyNumberFormat="0" applyBorder="0" applyAlignment="0" applyProtection="0"/>
    <xf numFmtId="0" fontId="33" fillId="64" borderId="0" applyNumberFormat="0" applyBorder="0" applyAlignment="0" applyProtection="0"/>
    <xf numFmtId="0" fontId="5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48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43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5" fillId="29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5" fillId="29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5" fillId="29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4" borderId="0" applyNumberFormat="0" applyBorder="0" applyAlignment="0" applyProtection="0"/>
    <xf numFmtId="0" fontId="1" fillId="29" borderId="0" applyNumberFormat="0" applyBorder="0" applyAlignment="0" applyProtection="0"/>
    <xf numFmtId="0" fontId="33" fillId="54" borderId="0" applyNumberFormat="0" applyBorder="0" applyAlignment="0" applyProtection="0"/>
    <xf numFmtId="0" fontId="5" fillId="29" borderId="0" applyNumberFormat="0" applyBorder="0" applyAlignment="0" applyProtection="0"/>
    <xf numFmtId="0" fontId="33" fillId="54" borderId="0" applyNumberFormat="0" applyBorder="0" applyAlignment="0" applyProtection="0"/>
    <xf numFmtId="0" fontId="33" fillId="52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5" fillId="33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5" fillId="33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5" fillId="33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33" fillId="41" borderId="0" applyNumberFormat="0" applyBorder="0" applyAlignment="0" applyProtection="0"/>
    <xf numFmtId="0" fontId="33" fillId="61" borderId="0" applyNumberFormat="0" applyBorder="0" applyAlignment="0" applyProtection="0"/>
    <xf numFmtId="0" fontId="1" fillId="33" borderId="0" applyNumberFormat="0" applyBorder="0" applyAlignment="0" applyProtection="0"/>
    <xf numFmtId="0" fontId="33" fillId="61" borderId="0" applyNumberFormat="0" applyBorder="0" applyAlignment="0" applyProtection="0"/>
    <xf numFmtId="0" fontId="5" fillId="33" borderId="0" applyNumberFormat="0" applyBorder="0" applyAlignment="0" applyProtection="0"/>
    <xf numFmtId="0" fontId="33" fillId="61" borderId="0" applyNumberFormat="0" applyBorder="0" applyAlignment="0" applyProtection="0"/>
    <xf numFmtId="0" fontId="33" fillId="49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33" fillId="66" borderId="0" applyNumberFormat="0" applyBorder="0" applyAlignment="0" applyProtection="0"/>
    <xf numFmtId="0" fontId="33" fillId="66" borderId="0" applyNumberFormat="0" applyBorder="0" applyAlignment="0" applyProtection="0"/>
    <xf numFmtId="0" fontId="33" fillId="66" borderId="0" applyNumberFormat="0" applyBorder="0" applyAlignment="0" applyProtection="0"/>
    <xf numFmtId="0" fontId="33" fillId="66" borderId="0" applyNumberFormat="0" applyBorder="0" applyAlignment="0" applyProtection="0"/>
    <xf numFmtId="0" fontId="33" fillId="4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5" fillId="37" borderId="0" applyNumberFormat="0" applyBorder="0" applyAlignment="0" applyProtection="0"/>
    <xf numFmtId="0" fontId="33" fillId="6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5" fillId="37" borderId="0" applyNumberFormat="0" applyBorder="0" applyAlignment="0" applyProtection="0"/>
    <xf numFmtId="0" fontId="33" fillId="6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5" fillId="37" borderId="0" applyNumberFormat="0" applyBorder="0" applyAlignment="0" applyProtection="0"/>
    <xf numFmtId="0" fontId="33" fillId="6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7" borderId="0" applyNumberFormat="0" applyBorder="0" applyAlignment="0" applyProtection="0"/>
    <xf numFmtId="0" fontId="33" fillId="66" borderId="0" applyNumberFormat="0" applyBorder="0" applyAlignment="0" applyProtection="0"/>
    <xf numFmtId="0" fontId="33" fillId="67" borderId="0" applyNumberFormat="0" applyBorder="0" applyAlignment="0" applyProtection="0"/>
    <xf numFmtId="0" fontId="33" fillId="66" borderId="0" applyNumberFormat="0" applyBorder="0" applyAlignment="0" applyProtection="0"/>
    <xf numFmtId="0" fontId="1" fillId="37" borderId="0" applyNumberFormat="0" applyBorder="0" applyAlignment="0" applyProtection="0"/>
    <xf numFmtId="0" fontId="33" fillId="66" borderId="0" applyNumberFormat="0" applyBorder="0" applyAlignment="0" applyProtection="0"/>
    <xf numFmtId="0" fontId="5" fillId="37" borderId="0" applyNumberFormat="0" applyBorder="0" applyAlignment="0" applyProtection="0"/>
    <xf numFmtId="0" fontId="33" fillId="66" borderId="0" applyNumberFormat="0" applyBorder="0" applyAlignment="0" applyProtection="0"/>
    <xf numFmtId="0" fontId="34" fillId="52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8" borderId="0" applyNumberFormat="0" applyBorder="0" applyAlignment="0" applyProtection="0"/>
    <xf numFmtId="0" fontId="27" fillId="18" borderId="0" applyNumberFormat="0" applyBorder="0" applyAlignment="0" applyProtection="0"/>
    <xf numFmtId="0" fontId="34" fillId="68" borderId="0" applyNumberFormat="0" applyBorder="0" applyAlignment="0" applyProtection="0"/>
    <xf numFmtId="0" fontId="34" fillId="68" borderId="0" applyNumberFormat="0" applyBorder="0" applyAlignment="0" applyProtection="0"/>
    <xf numFmtId="0" fontId="34" fillId="70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45" borderId="0" applyNumberFormat="0" applyBorder="0" applyAlignment="0" applyProtection="0"/>
    <xf numFmtId="0" fontId="34" fillId="62" borderId="0" applyNumberFormat="0" applyBorder="0" applyAlignment="0" applyProtection="0"/>
    <xf numFmtId="0" fontId="34" fillId="45" borderId="0" applyNumberFormat="0" applyBorder="0" applyAlignment="0" applyProtection="0"/>
    <xf numFmtId="0" fontId="34" fillId="62" borderId="0" applyNumberFormat="0" applyBorder="0" applyAlignment="0" applyProtection="0"/>
    <xf numFmtId="0" fontId="34" fillId="45" borderId="0" applyNumberFormat="0" applyBorder="0" applyAlignment="0" applyProtection="0"/>
    <xf numFmtId="0" fontId="34" fillId="62" borderId="0" applyNumberFormat="0" applyBorder="0" applyAlignment="0" applyProtection="0"/>
    <xf numFmtId="0" fontId="34" fillId="45" borderId="0" applyNumberFormat="0" applyBorder="0" applyAlignment="0" applyProtection="0"/>
    <xf numFmtId="0" fontId="34" fillId="62" borderId="0" applyNumberFormat="0" applyBorder="0" applyAlignment="0" applyProtection="0"/>
    <xf numFmtId="0" fontId="34" fillId="45" borderId="0" applyNumberFormat="0" applyBorder="0" applyAlignment="0" applyProtection="0"/>
    <xf numFmtId="0" fontId="34" fillId="62" borderId="0" applyNumberFormat="0" applyBorder="0" applyAlignment="0" applyProtection="0"/>
    <xf numFmtId="0" fontId="34" fillId="45" borderId="0" applyNumberFormat="0" applyBorder="0" applyAlignment="0" applyProtection="0"/>
    <xf numFmtId="0" fontId="34" fillId="62" borderId="0" applyNumberFormat="0" applyBorder="0" applyAlignment="0" applyProtection="0"/>
    <xf numFmtId="0" fontId="27" fillId="22" borderId="0" applyNumberFormat="0" applyBorder="0" applyAlignment="0" applyProtection="0"/>
    <xf numFmtId="0" fontId="34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71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4" borderId="0" applyNumberFormat="0" applyBorder="0" applyAlignment="0" applyProtection="0"/>
    <xf numFmtId="0" fontId="27" fillId="26" borderId="0" applyNumberFormat="0" applyBorder="0" applyAlignment="0" applyProtection="0"/>
    <xf numFmtId="0" fontId="34" fillId="65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4" borderId="0" applyNumberFormat="0" applyBorder="0" applyAlignment="0" applyProtection="0"/>
    <xf numFmtId="0" fontId="27" fillId="26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48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27" fillId="30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27" fillId="30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52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27" fillId="3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45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27" fillId="38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34" fillId="77" borderId="0" applyNumberFormat="0" applyBorder="0" applyAlignment="0" applyProtection="0"/>
    <xf numFmtId="0" fontId="34" fillId="76" borderId="0" applyNumberFormat="0" applyBorder="0" applyAlignment="0" applyProtection="0"/>
    <xf numFmtId="0" fontId="27" fillId="38" borderId="0" applyNumberFormat="0" applyBorder="0" applyAlignment="0" applyProtection="0"/>
    <xf numFmtId="0" fontId="34" fillId="76" borderId="0" applyNumberFormat="0" applyBorder="0" applyAlignment="0" applyProtection="0"/>
    <xf numFmtId="0" fontId="34" fillId="76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17" fillId="8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39" fillId="51" borderId="64" applyNumberFormat="0" applyAlignment="0" applyProtection="0"/>
    <xf numFmtId="0" fontId="39" fillId="78" borderId="64" applyNumberFormat="0" applyAlignment="0" applyProtection="0"/>
    <xf numFmtId="0" fontId="39" fillId="51" borderId="64" applyNumberFormat="0" applyAlignment="0" applyProtection="0"/>
    <xf numFmtId="0" fontId="39" fillId="78" borderId="64" applyNumberFormat="0" applyAlignment="0" applyProtection="0"/>
    <xf numFmtId="0" fontId="39" fillId="51" borderId="64" applyNumberFormat="0" applyAlignment="0" applyProtection="0"/>
    <xf numFmtId="0" fontId="39" fillId="78" borderId="64" applyNumberFormat="0" applyAlignment="0" applyProtection="0"/>
    <xf numFmtId="0" fontId="39" fillId="51" borderId="64" applyNumberFormat="0" applyAlignment="0" applyProtection="0"/>
    <xf numFmtId="0" fontId="39" fillId="78" borderId="64" applyNumberFormat="0" applyAlignment="0" applyProtection="0"/>
    <xf numFmtId="0" fontId="39" fillId="51" borderId="64" applyNumberFormat="0" applyAlignment="0" applyProtection="0"/>
    <xf numFmtId="0" fontId="39" fillId="78" borderId="64" applyNumberFormat="0" applyAlignment="0" applyProtection="0"/>
    <xf numFmtId="0" fontId="39" fillId="51" borderId="64" applyNumberFormat="0" applyAlignment="0" applyProtection="0"/>
    <xf numFmtId="0" fontId="39" fillId="78" borderId="64" applyNumberFormat="0" applyAlignment="0" applyProtection="0"/>
    <xf numFmtId="0" fontId="22" fillId="12" borderId="49" applyNumberFormat="0" applyAlignment="0" applyProtection="0"/>
    <xf numFmtId="0" fontId="39" fillId="78" borderId="64" applyNumberFormat="0" applyAlignment="0" applyProtection="0"/>
    <xf numFmtId="0" fontId="39" fillId="78" borderId="64" applyNumberFormat="0" applyAlignment="0" applyProtection="0"/>
    <xf numFmtId="0" fontId="40" fillId="79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0" fillId="81" borderId="65" applyNumberFormat="0" applyAlignment="0" applyProtection="0"/>
    <xf numFmtId="0" fontId="40" fillId="80" borderId="65" applyNumberFormat="0" applyAlignment="0" applyProtection="0"/>
    <xf numFmtId="0" fontId="40" fillId="81" borderId="65" applyNumberFormat="0" applyAlignment="0" applyProtection="0"/>
    <xf numFmtId="0" fontId="40" fillId="80" borderId="65" applyNumberFormat="0" applyAlignment="0" applyProtection="0"/>
    <xf numFmtId="0" fontId="40" fillId="81" borderId="65" applyNumberFormat="0" applyAlignment="0" applyProtection="0"/>
    <xf numFmtId="0" fontId="40" fillId="80" borderId="65" applyNumberFormat="0" applyAlignment="0" applyProtection="0"/>
    <xf numFmtId="0" fontId="40" fillId="81" borderId="65" applyNumberFormat="0" applyAlignment="0" applyProtection="0"/>
    <xf numFmtId="0" fontId="40" fillId="80" borderId="65" applyNumberFormat="0" applyAlignment="0" applyProtection="0"/>
    <xf numFmtId="0" fontId="40" fillId="81" borderId="65" applyNumberFormat="0" applyAlignment="0" applyProtection="0"/>
    <xf numFmtId="0" fontId="40" fillId="80" borderId="65" applyNumberFormat="0" applyAlignment="0" applyProtection="0"/>
    <xf numFmtId="0" fontId="40" fillId="81" borderId="65" applyNumberFormat="0" applyAlignment="0" applyProtection="0"/>
    <xf numFmtId="0" fontId="40" fillId="80" borderId="65" applyNumberFormat="0" applyAlignment="0" applyProtection="0"/>
    <xf numFmtId="0" fontId="24" fillId="13" borderId="52" applyNumberFormat="0" applyAlignment="0" applyProtection="0"/>
    <xf numFmtId="0" fontId="40" fillId="80" borderId="65" applyNumberFormat="0" applyAlignment="0" applyProtection="0"/>
    <xf numFmtId="0" fontId="40" fillId="80" borderId="65" applyNumberFormat="0" applyAlignment="0" applyProtection="0"/>
    <xf numFmtId="0" fontId="41" fillId="0" borderId="66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0" fontId="23" fillId="0" borderId="51" applyNumberFormat="0" applyFill="0" applyAlignment="0" applyProtection="0"/>
    <xf numFmtId="0" fontId="42" fillId="0" borderId="67" applyNumberFormat="0" applyFill="0" applyAlignment="0" applyProtection="0"/>
    <xf numFmtId="0" fontId="42" fillId="0" borderId="67" applyNumberFormat="0" applyFill="0" applyAlignment="0" applyProtection="0"/>
    <xf numFmtId="167" fontId="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" fontId="45" fillId="0" borderId="0"/>
    <xf numFmtId="0" fontId="34" fillId="82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3" borderId="0" applyNumberFormat="0" applyBorder="0" applyAlignment="0" applyProtection="0"/>
    <xf numFmtId="0" fontId="34" fillId="84" borderId="0" applyNumberFormat="0" applyBorder="0" applyAlignment="0" applyProtection="0"/>
    <xf numFmtId="0" fontId="34" fillId="83" borderId="0" applyNumberFormat="0" applyBorder="0" applyAlignment="0" applyProtection="0"/>
    <xf numFmtId="0" fontId="27" fillId="15" borderId="0" applyNumberFormat="0" applyBorder="0" applyAlignment="0" applyProtection="0"/>
    <xf numFmtId="0" fontId="34" fillId="83" borderId="0" applyNumberFormat="0" applyBorder="0" applyAlignment="0" applyProtection="0"/>
    <xf numFmtId="0" fontId="34" fillId="83" borderId="0" applyNumberFormat="0" applyBorder="0" applyAlignment="0" applyProtection="0"/>
    <xf numFmtId="0" fontId="34" fillId="70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86" borderId="0" applyNumberFormat="0" applyBorder="0" applyAlignment="0" applyProtection="0"/>
    <xf numFmtId="0" fontId="34" fillId="85" borderId="0" applyNumberFormat="0" applyBorder="0" applyAlignment="0" applyProtection="0"/>
    <xf numFmtId="0" fontId="34" fillId="86" borderId="0" applyNumberFormat="0" applyBorder="0" applyAlignment="0" applyProtection="0"/>
    <xf numFmtId="0" fontId="34" fillId="85" borderId="0" applyNumberFormat="0" applyBorder="0" applyAlignment="0" applyProtection="0"/>
    <xf numFmtId="0" fontId="34" fillId="86" borderId="0" applyNumberFormat="0" applyBorder="0" applyAlignment="0" applyProtection="0"/>
    <xf numFmtId="0" fontId="34" fillId="85" borderId="0" applyNumberFormat="0" applyBorder="0" applyAlignment="0" applyProtection="0"/>
    <xf numFmtId="0" fontId="34" fillId="86" borderId="0" applyNumberFormat="0" applyBorder="0" applyAlignment="0" applyProtection="0"/>
    <xf numFmtId="0" fontId="34" fillId="85" borderId="0" applyNumberFormat="0" applyBorder="0" applyAlignment="0" applyProtection="0"/>
    <xf numFmtId="0" fontId="34" fillId="86" borderId="0" applyNumberFormat="0" applyBorder="0" applyAlignment="0" applyProtection="0"/>
    <xf numFmtId="0" fontId="34" fillId="85" borderId="0" applyNumberFormat="0" applyBorder="0" applyAlignment="0" applyProtection="0"/>
    <xf numFmtId="0" fontId="34" fillId="86" borderId="0" applyNumberFormat="0" applyBorder="0" applyAlignment="0" applyProtection="0"/>
    <xf numFmtId="0" fontId="34" fillId="85" borderId="0" applyNumberFormat="0" applyBorder="0" applyAlignment="0" applyProtection="0"/>
    <xf numFmtId="0" fontId="27" fillId="19" borderId="0" applyNumberFormat="0" applyBorder="0" applyAlignment="0" applyProtection="0"/>
    <xf numFmtId="0" fontId="34" fillId="85" borderId="0" applyNumberFormat="0" applyBorder="0" applyAlignment="0" applyProtection="0"/>
    <xf numFmtId="0" fontId="34" fillId="85" borderId="0" applyNumberFormat="0" applyBorder="0" applyAlignment="0" applyProtection="0"/>
    <xf numFmtId="0" fontId="34" fillId="71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8" borderId="0" applyNumberFormat="0" applyBorder="0" applyAlignment="0" applyProtection="0"/>
    <xf numFmtId="0" fontId="34" fillId="87" borderId="0" applyNumberFormat="0" applyBorder="0" applyAlignment="0" applyProtection="0"/>
    <xf numFmtId="0" fontId="34" fillId="88" borderId="0" applyNumberFormat="0" applyBorder="0" applyAlignment="0" applyProtection="0"/>
    <xf numFmtId="0" fontId="34" fillId="87" borderId="0" applyNumberFormat="0" applyBorder="0" applyAlignment="0" applyProtection="0"/>
    <xf numFmtId="0" fontId="34" fillId="88" borderId="0" applyNumberFormat="0" applyBorder="0" applyAlignment="0" applyProtection="0"/>
    <xf numFmtId="0" fontId="34" fillId="87" borderId="0" applyNumberFormat="0" applyBorder="0" applyAlignment="0" applyProtection="0"/>
    <xf numFmtId="0" fontId="34" fillId="88" borderId="0" applyNumberFormat="0" applyBorder="0" applyAlignment="0" applyProtection="0"/>
    <xf numFmtId="0" fontId="34" fillId="87" borderId="0" applyNumberFormat="0" applyBorder="0" applyAlignment="0" applyProtection="0"/>
    <xf numFmtId="0" fontId="34" fillId="88" borderId="0" applyNumberFormat="0" applyBorder="0" applyAlignment="0" applyProtection="0"/>
    <xf numFmtId="0" fontId="34" fillId="87" borderId="0" applyNumberFormat="0" applyBorder="0" applyAlignment="0" applyProtection="0"/>
    <xf numFmtId="0" fontId="34" fillId="88" borderId="0" applyNumberFormat="0" applyBorder="0" applyAlignment="0" applyProtection="0"/>
    <xf numFmtId="0" fontId="34" fillId="87" borderId="0" applyNumberFormat="0" applyBorder="0" applyAlignment="0" applyProtection="0"/>
    <xf numFmtId="0" fontId="27" fillId="23" borderId="0" applyNumberFormat="0" applyBorder="0" applyAlignment="0" applyProtection="0"/>
    <xf numFmtId="0" fontId="34" fillId="87" borderId="0" applyNumberFormat="0" applyBorder="0" applyAlignment="0" applyProtection="0"/>
    <xf numFmtId="0" fontId="34" fillId="87" borderId="0" applyNumberFormat="0" applyBorder="0" applyAlignment="0" applyProtection="0"/>
    <xf numFmtId="0" fontId="34" fillId="89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34" fillId="73" borderId="0" applyNumberFormat="0" applyBorder="0" applyAlignment="0" applyProtection="0"/>
    <xf numFmtId="0" fontId="34" fillId="72" borderId="0" applyNumberFormat="0" applyBorder="0" applyAlignment="0" applyProtection="0"/>
    <xf numFmtId="0" fontId="27" fillId="27" borderId="0" applyNumberFormat="0" applyBorder="0" applyAlignment="0" applyProtection="0"/>
    <xf numFmtId="0" fontId="34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34" fillId="75" borderId="0" applyNumberFormat="0" applyBorder="0" applyAlignment="0" applyProtection="0"/>
    <xf numFmtId="0" fontId="34" fillId="74" borderId="0" applyNumberFormat="0" applyBorder="0" applyAlignment="0" applyProtection="0"/>
    <xf numFmtId="0" fontId="27" fillId="31" borderId="0" applyNumberFormat="0" applyBorder="0" applyAlignment="0" applyProtection="0"/>
    <xf numFmtId="0" fontId="34" fillId="74" borderId="0" applyNumberFormat="0" applyBorder="0" applyAlignment="0" applyProtection="0"/>
    <xf numFmtId="0" fontId="34" fillId="74" borderId="0" applyNumberFormat="0" applyBorder="0" applyAlignment="0" applyProtection="0"/>
    <xf numFmtId="0" fontId="34" fillId="86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34" fillId="91" borderId="0" applyNumberFormat="0" applyBorder="0" applyAlignment="0" applyProtection="0"/>
    <xf numFmtId="0" fontId="34" fillId="90" borderId="0" applyNumberFormat="0" applyBorder="0" applyAlignment="0" applyProtection="0"/>
    <xf numFmtId="0" fontId="34" fillId="91" borderId="0" applyNumberFormat="0" applyBorder="0" applyAlignment="0" applyProtection="0"/>
    <xf numFmtId="0" fontId="34" fillId="90" borderId="0" applyNumberFormat="0" applyBorder="0" applyAlignment="0" applyProtection="0"/>
    <xf numFmtId="0" fontId="34" fillId="91" borderId="0" applyNumberFormat="0" applyBorder="0" applyAlignment="0" applyProtection="0"/>
    <xf numFmtId="0" fontId="34" fillId="90" borderId="0" applyNumberFormat="0" applyBorder="0" applyAlignment="0" applyProtection="0"/>
    <xf numFmtId="0" fontId="34" fillId="91" borderId="0" applyNumberFormat="0" applyBorder="0" applyAlignment="0" applyProtection="0"/>
    <xf numFmtId="0" fontId="34" fillId="90" borderId="0" applyNumberFormat="0" applyBorder="0" applyAlignment="0" applyProtection="0"/>
    <xf numFmtId="0" fontId="34" fillId="91" borderId="0" applyNumberFormat="0" applyBorder="0" applyAlignment="0" applyProtection="0"/>
    <xf numFmtId="0" fontId="34" fillId="90" borderId="0" applyNumberFormat="0" applyBorder="0" applyAlignment="0" applyProtection="0"/>
    <xf numFmtId="0" fontId="34" fillId="91" borderId="0" applyNumberFormat="0" applyBorder="0" applyAlignment="0" applyProtection="0"/>
    <xf numFmtId="0" fontId="34" fillId="90" borderId="0" applyNumberFormat="0" applyBorder="0" applyAlignment="0" applyProtection="0"/>
    <xf numFmtId="0" fontId="27" fillId="35" borderId="0" applyNumberFormat="0" applyBorder="0" applyAlignment="0" applyProtection="0"/>
    <xf numFmtId="0" fontId="34" fillId="90" borderId="0" applyNumberFormat="0" applyBorder="0" applyAlignment="0" applyProtection="0"/>
    <xf numFmtId="0" fontId="34" fillId="90" borderId="0" applyNumberFormat="0" applyBorder="0" applyAlignment="0" applyProtection="0"/>
    <xf numFmtId="0" fontId="46" fillId="63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0" fontId="46" fillId="60" borderId="64" applyNumberFormat="0" applyAlignment="0" applyProtection="0"/>
    <xf numFmtId="0" fontId="46" fillId="59" borderId="64" applyNumberFormat="0" applyAlignment="0" applyProtection="0"/>
    <xf numFmtId="0" fontId="46" fillId="60" borderId="64" applyNumberFormat="0" applyAlignment="0" applyProtection="0"/>
    <xf numFmtId="0" fontId="46" fillId="59" borderId="64" applyNumberFormat="0" applyAlignment="0" applyProtection="0"/>
    <xf numFmtId="0" fontId="46" fillId="60" borderId="64" applyNumberFormat="0" applyAlignment="0" applyProtection="0"/>
    <xf numFmtId="0" fontId="46" fillId="59" borderId="64" applyNumberFormat="0" applyAlignment="0" applyProtection="0"/>
    <xf numFmtId="0" fontId="46" fillId="60" borderId="64" applyNumberFormat="0" applyAlignment="0" applyProtection="0"/>
    <xf numFmtId="0" fontId="46" fillId="59" borderId="64" applyNumberFormat="0" applyAlignment="0" applyProtection="0"/>
    <xf numFmtId="0" fontId="46" fillId="60" borderId="64" applyNumberFormat="0" applyAlignment="0" applyProtection="0"/>
    <xf numFmtId="0" fontId="46" fillId="59" borderId="64" applyNumberFormat="0" applyAlignment="0" applyProtection="0"/>
    <xf numFmtId="0" fontId="46" fillId="60" borderId="64" applyNumberFormat="0" applyAlignment="0" applyProtection="0"/>
    <xf numFmtId="0" fontId="46" fillId="59" borderId="64" applyNumberFormat="0" applyAlignment="0" applyProtection="0"/>
    <xf numFmtId="0" fontId="20" fillId="11" borderId="49" applyNumberFormat="0" applyAlignment="0" applyProtection="0"/>
    <xf numFmtId="0" fontId="46" fillId="59" borderId="64" applyNumberFormat="0" applyAlignment="0" applyProtection="0"/>
    <xf numFmtId="0" fontId="46" fillId="59" borderId="64" applyNumberFormat="0" applyAlignment="0" applyProtection="0"/>
    <xf numFmtId="168" fontId="32" fillId="0" borderId="0" applyFill="0" applyBorder="0" applyAlignment="0" applyProtection="0"/>
    <xf numFmtId="169" fontId="47" fillId="0" borderId="0" applyFill="0" applyBorder="0" applyAlignment="0" applyProtection="0"/>
    <xf numFmtId="170" fontId="48" fillId="0" borderId="0"/>
    <xf numFmtId="2" fontId="43" fillId="0" borderId="0" applyFont="0" applyFill="0" applyBorder="0" applyAlignment="0" applyProtection="0"/>
    <xf numFmtId="0" fontId="49" fillId="0" borderId="0">
      <alignment horizontal="center"/>
    </xf>
    <xf numFmtId="0" fontId="49" fillId="0" borderId="0">
      <alignment horizontal="center" textRotation="90"/>
    </xf>
    <xf numFmtId="0" fontId="50" fillId="0" borderId="0" applyNumberFormat="0" applyFill="0" applyBorder="0" applyAlignment="0" applyProtection="0"/>
    <xf numFmtId="0" fontId="51" fillId="92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8" borderId="0" applyNumberFormat="0" applyBorder="0" applyAlignment="0" applyProtection="0"/>
    <xf numFmtId="0" fontId="51" fillId="46" borderId="0" applyNumberFormat="0" applyBorder="0" applyAlignment="0" applyProtection="0"/>
    <xf numFmtId="0" fontId="51" fillId="48" borderId="0" applyNumberFormat="0" applyBorder="0" applyAlignment="0" applyProtection="0"/>
    <xf numFmtId="0" fontId="51" fillId="46" borderId="0" applyNumberFormat="0" applyBorder="0" applyAlignment="0" applyProtection="0"/>
    <xf numFmtId="0" fontId="51" fillId="48" borderId="0" applyNumberFormat="0" applyBorder="0" applyAlignment="0" applyProtection="0"/>
    <xf numFmtId="0" fontId="51" fillId="46" borderId="0" applyNumberFormat="0" applyBorder="0" applyAlignment="0" applyProtection="0"/>
    <xf numFmtId="0" fontId="51" fillId="48" borderId="0" applyNumberFormat="0" applyBorder="0" applyAlignment="0" applyProtection="0"/>
    <xf numFmtId="0" fontId="51" fillId="46" borderId="0" applyNumberFormat="0" applyBorder="0" applyAlignment="0" applyProtection="0"/>
    <xf numFmtId="0" fontId="51" fillId="48" borderId="0" applyNumberFormat="0" applyBorder="0" applyAlignment="0" applyProtection="0"/>
    <xf numFmtId="0" fontId="51" fillId="46" borderId="0" applyNumberFormat="0" applyBorder="0" applyAlignment="0" applyProtection="0"/>
    <xf numFmtId="0" fontId="51" fillId="48" borderId="0" applyNumberFormat="0" applyBorder="0" applyAlignment="0" applyProtection="0"/>
    <xf numFmtId="0" fontId="51" fillId="46" borderId="0" applyNumberFormat="0" applyBorder="0" applyAlignment="0" applyProtection="0"/>
    <xf numFmtId="0" fontId="18" fillId="9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43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4" fontId="43" fillId="0" borderId="0" applyFont="0" applyFill="0" applyBorder="0" applyAlignment="0" applyProtection="0"/>
    <xf numFmtId="0" fontId="52" fillId="6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53" fillId="63" borderId="0" applyNumberFormat="0" applyBorder="0" applyAlignment="0" applyProtection="0"/>
    <xf numFmtId="0" fontId="53" fillId="93" borderId="0" applyNumberFormat="0" applyBorder="0" applyAlignment="0" applyProtection="0"/>
    <xf numFmtId="0" fontId="53" fillId="63" borderId="0" applyNumberFormat="0" applyBorder="0" applyAlignment="0" applyProtection="0"/>
    <xf numFmtId="0" fontId="53" fillId="93" borderId="0" applyNumberFormat="0" applyBorder="0" applyAlignment="0" applyProtection="0"/>
    <xf numFmtId="0" fontId="53" fillId="63" borderId="0" applyNumberFormat="0" applyBorder="0" applyAlignment="0" applyProtection="0"/>
    <xf numFmtId="0" fontId="53" fillId="93" borderId="0" applyNumberFormat="0" applyBorder="0" applyAlignment="0" applyProtection="0"/>
    <xf numFmtId="0" fontId="53" fillId="63" borderId="0" applyNumberFormat="0" applyBorder="0" applyAlignment="0" applyProtection="0"/>
    <xf numFmtId="0" fontId="53" fillId="93" borderId="0" applyNumberFormat="0" applyBorder="0" applyAlignment="0" applyProtection="0"/>
    <xf numFmtId="0" fontId="53" fillId="63" borderId="0" applyNumberFormat="0" applyBorder="0" applyAlignment="0" applyProtection="0"/>
    <xf numFmtId="0" fontId="53" fillId="93" borderId="0" applyNumberFormat="0" applyBorder="0" applyAlignment="0" applyProtection="0"/>
    <xf numFmtId="0" fontId="53" fillId="63" borderId="0" applyNumberFormat="0" applyBorder="0" applyAlignment="0" applyProtection="0"/>
    <xf numFmtId="0" fontId="53" fillId="93" borderId="0" applyNumberFormat="0" applyBorder="0" applyAlignment="0" applyProtection="0"/>
    <xf numFmtId="0" fontId="19" fillId="10" borderId="0" applyNumberFormat="0" applyBorder="0" applyAlignment="0" applyProtection="0"/>
    <xf numFmtId="0" fontId="53" fillId="93" borderId="0" applyNumberFormat="0" applyBorder="0" applyAlignment="0" applyProtection="0"/>
    <xf numFmtId="0" fontId="53" fillId="93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54" fillId="0" borderId="0" applyBorder="0" applyProtection="0">
      <alignment wrapText="1"/>
      <protection locked="0"/>
    </xf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54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57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57" fillId="0" borderId="0"/>
    <xf numFmtId="0" fontId="32" fillId="0" borderId="0"/>
    <xf numFmtId="0" fontId="57" fillId="0" borderId="0"/>
    <xf numFmtId="0" fontId="56" fillId="0" borderId="0"/>
    <xf numFmtId="0" fontId="32" fillId="0" borderId="0"/>
    <xf numFmtId="4" fontId="43" fillId="0" borderId="0">
      <alignment vertical="center" wrapText="1"/>
      <protection locked="0"/>
    </xf>
    <xf numFmtId="4" fontId="43" fillId="0" borderId="0">
      <alignment vertical="center" wrapText="1"/>
      <protection locked="0"/>
    </xf>
    <xf numFmtId="0" fontId="1" fillId="0" borderId="0"/>
    <xf numFmtId="4" fontId="43" fillId="0" borderId="0">
      <alignment vertical="center" wrapText="1"/>
      <protection locked="0"/>
    </xf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0" borderId="0">
      <alignment vertical="center" wrapText="1"/>
      <protection locked="0"/>
    </xf>
    <xf numFmtId="4" fontId="43" fillId="0" borderId="0">
      <alignment vertical="center" wrapText="1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0" borderId="0">
      <alignment vertical="center" wrapText="1"/>
      <protection locked="0"/>
    </xf>
    <xf numFmtId="4" fontId="43" fillId="0" borderId="0">
      <alignment vertical="center" wrapText="1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0" borderId="0">
      <alignment vertical="center" wrapText="1"/>
      <protection locked="0"/>
    </xf>
    <xf numFmtId="4" fontId="43" fillId="0" borderId="0">
      <alignment vertical="center" wrapText="1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9" fillId="0" borderId="0"/>
    <xf numFmtId="0" fontId="1" fillId="0" borderId="0"/>
    <xf numFmtId="4" fontId="43" fillId="0" borderId="0">
      <alignment vertical="center" wrapText="1"/>
      <protection locked="0"/>
    </xf>
    <xf numFmtId="4" fontId="43" fillId="0" borderId="0">
      <alignment vertical="center" wrapText="1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49" borderId="68" applyNumberForma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59" fillId="14" borderId="53" applyNumberFormat="0" applyFont="0" applyAlignment="0" applyProtection="0"/>
    <xf numFmtId="0" fontId="7" fillId="49" borderId="68" applyNumberForma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33" fillId="94" borderId="68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94" borderId="68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1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1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33" fillId="94" borderId="68" applyNumberFormat="0" applyFont="0" applyAlignment="0" applyProtection="0"/>
    <xf numFmtId="0" fontId="59" fillId="14" borderId="53" applyNumberFormat="0" applyFont="0" applyAlignment="0" applyProtection="0"/>
    <xf numFmtId="0" fontId="59" fillId="14" borderId="53" applyNumberFormat="0" applyFont="0" applyAlignment="0" applyProtection="0"/>
    <xf numFmtId="0" fontId="59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7" fillId="49" borderId="68" applyNumberFormat="0" applyAlignment="0" applyProtection="0"/>
    <xf numFmtId="0" fontId="7" fillId="94" borderId="68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7" fillId="94" borderId="68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1" fillId="14" borderId="53" applyNumberFormat="0" applyFont="0" applyAlignment="0" applyProtection="0"/>
    <xf numFmtId="0" fontId="59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1" fillId="14" borderId="53" applyNumberFormat="0" applyFont="0" applyAlignment="0" applyProtection="0"/>
    <xf numFmtId="0" fontId="33" fillId="14" borderId="53" applyNumberFormat="0" applyFont="0" applyAlignment="0" applyProtection="0"/>
    <xf numFmtId="0" fontId="7" fillId="49" borderId="68" applyNumberFormat="0" applyAlignment="0" applyProtection="0"/>
    <xf numFmtId="0" fontId="7" fillId="94" borderId="68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7" fillId="94" borderId="68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1" fillId="14" borderId="53" applyNumberFormat="0" applyFont="0" applyAlignment="0" applyProtection="0"/>
    <xf numFmtId="0" fontId="59" fillId="14" borderId="53" applyNumberFormat="0" applyFont="0" applyAlignment="0" applyProtection="0"/>
    <xf numFmtId="0" fontId="33" fillId="14" borderId="53" applyNumberFormat="0" applyFont="0" applyAlignment="0" applyProtection="0"/>
    <xf numFmtId="0" fontId="33" fillId="14" borderId="53" applyNumberFormat="0" applyFont="0" applyAlignment="0" applyProtection="0"/>
    <xf numFmtId="0" fontId="1" fillId="14" borderId="53" applyNumberFormat="0" applyFont="0" applyAlignment="0" applyProtection="0"/>
    <xf numFmtId="0" fontId="33" fillId="14" borderId="53" applyNumberFormat="0" applyFont="0" applyAlignment="0" applyProtection="0"/>
    <xf numFmtId="0" fontId="7" fillId="49" borderId="68" applyNumberFormat="0" applyAlignment="0" applyProtection="0"/>
    <xf numFmtId="0" fontId="7" fillId="94" borderId="68" applyNumberFormat="0" applyFont="0" applyAlignment="0" applyProtection="0"/>
    <xf numFmtId="0" fontId="7" fillId="49" borderId="68" applyNumberFormat="0" applyAlignment="0" applyProtection="0"/>
    <xf numFmtId="0" fontId="7" fillId="94" borderId="68" applyNumberFormat="0" applyFont="0" applyAlignment="0" applyProtection="0"/>
    <xf numFmtId="0" fontId="7" fillId="49" borderId="68" applyNumberFormat="0" applyAlignment="0" applyProtection="0"/>
    <xf numFmtId="0" fontId="7" fillId="94" borderId="68" applyNumberFormat="0" applyFont="0" applyAlignment="0" applyProtection="0"/>
    <xf numFmtId="0" fontId="1" fillId="14" borderId="53" applyNumberFormat="0" applyFont="0" applyAlignment="0" applyProtection="0"/>
    <xf numFmtId="0" fontId="7" fillId="94" borderId="68" applyNumberFormat="0" applyFont="0" applyAlignment="0" applyProtection="0"/>
    <xf numFmtId="0" fontId="59" fillId="14" borderId="53" applyNumberFormat="0" applyFont="0" applyAlignment="0" applyProtection="0"/>
    <xf numFmtId="0" fontId="7" fillId="94" borderId="68" applyNumberFormat="0" applyFont="0" applyAlignment="0" applyProtection="0"/>
    <xf numFmtId="0" fontId="47" fillId="95" borderId="0" applyNumberFormat="0" applyBorder="0" applyAlignment="0" applyProtection="0"/>
    <xf numFmtId="0" fontId="47" fillId="95" borderId="0" applyNumberFormat="0" applyBorder="0" applyAlignment="0" applyProtection="0"/>
    <xf numFmtId="9" fontId="7" fillId="0" borderId="0" applyFont="0" applyFill="0" applyBorder="0" applyAlignment="0" applyProtection="0"/>
    <xf numFmtId="0" fontId="47" fillId="0" borderId="0" applyNumberFormat="0" applyBorder="0" applyAlignment="0"/>
    <xf numFmtId="0" fontId="47" fillId="0" borderId="0" applyNumberFormat="0" applyBorder="0" applyAlignment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0" fillId="0" borderId="0"/>
    <xf numFmtId="175" fontId="60" fillId="0" borderId="0"/>
    <xf numFmtId="0" fontId="61" fillId="43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0" fontId="61" fillId="51" borderId="69" applyNumberFormat="0" applyAlignment="0" applyProtection="0"/>
    <xf numFmtId="0" fontId="61" fillId="78" borderId="69" applyNumberFormat="0" applyAlignment="0" applyProtection="0"/>
    <xf numFmtId="0" fontId="61" fillId="51" borderId="69" applyNumberFormat="0" applyAlignment="0" applyProtection="0"/>
    <xf numFmtId="0" fontId="61" fillId="78" borderId="69" applyNumberFormat="0" applyAlignment="0" applyProtection="0"/>
    <xf numFmtId="0" fontId="61" fillId="51" borderId="69" applyNumberFormat="0" applyAlignment="0" applyProtection="0"/>
    <xf numFmtId="0" fontId="61" fillId="78" borderId="69" applyNumberFormat="0" applyAlignment="0" applyProtection="0"/>
    <xf numFmtId="0" fontId="61" fillId="51" borderId="69" applyNumberFormat="0" applyAlignment="0" applyProtection="0"/>
    <xf numFmtId="0" fontId="61" fillId="78" borderId="69" applyNumberFormat="0" applyAlignment="0" applyProtection="0"/>
    <xf numFmtId="0" fontId="61" fillId="51" borderId="69" applyNumberFormat="0" applyAlignment="0" applyProtection="0"/>
    <xf numFmtId="0" fontId="61" fillId="78" borderId="69" applyNumberFormat="0" applyAlignment="0" applyProtection="0"/>
    <xf numFmtId="0" fontId="61" fillId="51" borderId="69" applyNumberFormat="0" applyAlignment="0" applyProtection="0"/>
    <xf numFmtId="0" fontId="61" fillId="78" borderId="69" applyNumberFormat="0" applyAlignment="0" applyProtection="0"/>
    <xf numFmtId="0" fontId="21" fillId="12" borderId="50" applyNumberFormat="0" applyAlignment="0" applyProtection="0"/>
    <xf numFmtId="0" fontId="61" fillId="78" borderId="69" applyNumberFormat="0" applyAlignment="0" applyProtection="0"/>
    <xf numFmtId="0" fontId="61" fillId="78" borderId="69" applyNumberForma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47" fillId="0" borderId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7" fillId="0" borderId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70" applyNumberFormat="0" applyFill="0" applyAlignment="0" applyProtection="0"/>
    <xf numFmtId="0" fontId="64" fillId="0" borderId="71" applyNumberFormat="0" applyFill="0" applyAlignment="0" applyProtection="0"/>
    <xf numFmtId="0" fontId="65" fillId="0" borderId="72" applyNumberFormat="0" applyFill="0" applyAlignment="0" applyProtection="0"/>
    <xf numFmtId="0" fontId="64" fillId="0" borderId="71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6" fillId="0" borderId="0" applyNumberFormat="0" applyFill="0" applyBorder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65" fillId="0" borderId="72" applyNumberFormat="0" applyFill="0" applyAlignment="0" applyProtection="0"/>
    <xf numFmtId="0" fontId="14" fillId="0" borderId="46" applyNumberFormat="0" applyFill="0" applyAlignment="0" applyProtection="0"/>
    <xf numFmtId="0" fontId="65" fillId="0" borderId="7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73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15" fillId="0" borderId="47" applyNumberFormat="0" applyFill="0" applyAlignment="0" applyProtection="0"/>
    <xf numFmtId="0" fontId="69" fillId="0" borderId="74" applyNumberFormat="0" applyFill="0" applyAlignment="0" applyProtection="0"/>
    <xf numFmtId="0" fontId="69" fillId="0" borderId="74" applyNumberFormat="0" applyFill="0" applyAlignment="0" applyProtection="0"/>
    <xf numFmtId="0" fontId="67" fillId="0" borderId="0" applyNumberFormat="0" applyFill="0" applyBorder="0" applyAlignment="0" applyProtection="0"/>
    <xf numFmtId="0" fontId="70" fillId="0" borderId="75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16" fillId="0" borderId="48" applyNumberFormat="0" applyFill="0" applyAlignment="0" applyProtection="0"/>
    <xf numFmtId="0" fontId="71" fillId="0" borderId="76" applyNumberFormat="0" applyFill="0" applyAlignment="0" applyProtection="0"/>
    <xf numFmtId="0" fontId="71" fillId="0" borderId="76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2" fillId="0" borderId="77" applyNumberForma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43" fillId="0" borderId="78" applyNumberFormat="0" applyFon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72" fillId="0" borderId="79" applyNumberFormat="0" applyFill="0" applyAlignment="0" applyProtection="0"/>
    <xf numFmtId="0" fontId="43" fillId="0" borderId="78" applyNumberFormat="0" applyFont="0" applyFill="0" applyAlignment="0" applyProtection="0"/>
    <xf numFmtId="0" fontId="72" fillId="0" borderId="79" applyNumberFormat="0" applyFill="0" applyAlignment="0" applyProtection="0"/>
    <xf numFmtId="0" fontId="43" fillId="0" borderId="78" applyNumberFormat="0" applyFont="0" applyFill="0" applyAlignment="0" applyProtection="0"/>
    <xf numFmtId="0" fontId="72" fillId="0" borderId="79" applyNumberFormat="0" applyFill="0" applyAlignment="0" applyProtection="0"/>
    <xf numFmtId="0" fontId="43" fillId="0" borderId="78" applyNumberFormat="0" applyFont="0" applyFill="0" applyAlignment="0" applyProtection="0"/>
    <xf numFmtId="0" fontId="72" fillId="0" borderId="79" applyNumberFormat="0" applyFill="0" applyAlignment="0" applyProtection="0"/>
    <xf numFmtId="0" fontId="43" fillId="0" borderId="78" applyNumberFormat="0" applyFont="0" applyFill="0" applyAlignment="0" applyProtection="0"/>
    <xf numFmtId="0" fontId="72" fillId="0" borderId="79" applyNumberFormat="0" applyFill="0" applyAlignment="0" applyProtection="0"/>
    <xf numFmtId="0" fontId="43" fillId="0" borderId="78" applyNumberFormat="0" applyFont="0" applyFill="0" applyAlignment="0" applyProtection="0"/>
    <xf numFmtId="0" fontId="2" fillId="0" borderId="54" applyNumberFormat="0" applyFill="0" applyAlignment="0" applyProtection="0"/>
    <xf numFmtId="0" fontId="43" fillId="0" borderId="78" applyNumberFormat="0" applyFont="0" applyFill="0" applyAlignment="0" applyProtection="0"/>
    <xf numFmtId="0" fontId="43" fillId="0" borderId="78" applyNumberFormat="0" applyFon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17" fillId="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18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62" fillId="0" borderId="0" applyFont="0" applyFill="0" applyBorder="0" applyAlignment="0" applyProtection="0"/>
    <xf numFmtId="181" fontId="62" fillId="0" borderId="0" applyFont="0" applyFill="0" applyBorder="0" applyAlignment="0" applyProtection="0"/>
    <xf numFmtId="181" fontId="5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450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4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10" xfId="1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44" fontId="3" fillId="0" borderId="16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3" fillId="0" borderId="19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4" fillId="2" borderId="19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4" fontId="0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4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4" fontId="3" fillId="4" borderId="0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3" applyAlignment="1">
      <alignment vertical="center"/>
    </xf>
    <xf numFmtId="10" fontId="0" fillId="0" borderId="0" xfId="4" applyNumberFormat="1" applyFont="1" applyAlignment="1">
      <alignment vertical="center"/>
    </xf>
    <xf numFmtId="4" fontId="0" fillId="5" borderId="0" xfId="1" applyNumberFormat="1" applyFont="1" applyFill="1" applyBorder="1" applyAlignment="1">
      <alignment horizontal="center" vertical="center"/>
    </xf>
    <xf numFmtId="0" fontId="9" fillId="5" borderId="0" xfId="5" applyFont="1" applyFill="1" applyAlignment="1">
      <alignment horizontal="center"/>
    </xf>
    <xf numFmtId="0" fontId="8" fillId="5" borderId="0" xfId="5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2" fillId="5" borderId="0" xfId="0" applyFont="1" applyFill="1" applyBorder="1"/>
    <xf numFmtId="4" fontId="2" fillId="0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9" fontId="0" fillId="5" borderId="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3" borderId="0" xfId="0" applyNumberFormat="1" applyFill="1" applyBorder="1" applyAlignment="1">
      <alignment horizontal="center" vertical="center" wrapText="1"/>
    </xf>
    <xf numFmtId="0" fontId="29" fillId="0" borderId="0" xfId="6" applyFont="1" applyBorder="1" applyAlignment="1"/>
    <xf numFmtId="0" fontId="3" fillId="5" borderId="0" xfId="0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center" wrapText="1"/>
    </xf>
    <xf numFmtId="0" fontId="31" fillId="40" borderId="0" xfId="7" applyNumberFormat="1" applyFont="1" applyFill="1" applyBorder="1" applyAlignment="1" applyProtection="1">
      <alignment horizontal="center" vertical="center"/>
    </xf>
    <xf numFmtId="4" fontId="5" fillId="0" borderId="0" xfId="3" applyNumberFormat="1" applyAlignment="1">
      <alignment vertical="center"/>
    </xf>
    <xf numFmtId="4" fontId="0" fillId="0" borderId="0" xfId="0" applyNumberFormat="1" applyFill="1" applyAlignment="1">
      <alignment horizontal="center" vertical="center"/>
    </xf>
    <xf numFmtId="10" fontId="0" fillId="0" borderId="0" xfId="2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5" borderId="0" xfId="5" applyFont="1" applyFill="1" applyAlignment="1"/>
    <xf numFmtId="0" fontId="8" fillId="5" borderId="0" xfId="5" applyFont="1" applyFill="1" applyAlignment="1"/>
    <xf numFmtId="0" fontId="10" fillId="5" borderId="0" xfId="0" applyFont="1" applyFill="1" applyAlignment="1"/>
    <xf numFmtId="0" fontId="73" fillId="0" borderId="0" xfId="0" applyFont="1" applyFill="1" applyBorder="1" applyAlignment="1">
      <alignment vertical="center"/>
    </xf>
    <xf numFmtId="2" fontId="0" fillId="5" borderId="0" xfId="0" applyNumberFormat="1" applyFill="1" applyBorder="1" applyAlignment="1">
      <alignment vertical="center"/>
    </xf>
    <xf numFmtId="4" fontId="74" fillId="5" borderId="0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6" fillId="5" borderId="0" xfId="0" applyFont="1" applyFill="1" applyAlignment="1">
      <alignment vertical="center" wrapText="1"/>
    </xf>
    <xf numFmtId="0" fontId="76" fillId="0" borderId="59" xfId="0" applyFont="1" applyBorder="1" applyAlignment="1">
      <alignment horizontal="center" vertical="center" wrapText="1"/>
    </xf>
    <xf numFmtId="4" fontId="76" fillId="0" borderId="59" xfId="0" applyNumberFormat="1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left" vertical="center" wrapText="1"/>
    </xf>
    <xf numFmtId="4" fontId="76" fillId="0" borderId="1" xfId="0" applyNumberFormat="1" applyFont="1" applyBorder="1" applyAlignment="1">
      <alignment horizontal="center" vertical="center" wrapText="1"/>
    </xf>
    <xf numFmtId="10" fontId="76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 wrapText="1"/>
    </xf>
    <xf numFmtId="0" fontId="76" fillId="5" borderId="0" xfId="0" applyFont="1" applyFill="1" applyAlignment="1">
      <alignment vertical="center"/>
    </xf>
    <xf numFmtId="0" fontId="81" fillId="5" borderId="0" xfId="0" applyFont="1" applyFill="1" applyAlignment="1">
      <alignment horizontal="left" vertical="center" wrapText="1"/>
    </xf>
    <xf numFmtId="0" fontId="81" fillId="5" borderId="0" xfId="0" applyFont="1" applyFill="1" applyAlignment="1">
      <alignment horizontal="left" vertical="center"/>
    </xf>
    <xf numFmtId="4" fontId="81" fillId="5" borderId="0" xfId="0" applyNumberFormat="1" applyFont="1" applyFill="1" applyAlignment="1">
      <alignment horizontal="left" vertical="center"/>
    </xf>
    <xf numFmtId="2" fontId="76" fillId="0" borderId="0" xfId="0" applyNumberFormat="1" applyFont="1" applyFill="1" applyBorder="1" applyAlignment="1">
      <alignment horizontal="center" vertical="center"/>
    </xf>
    <xf numFmtId="4" fontId="76" fillId="0" borderId="0" xfId="1" applyNumberFormat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vertical="center"/>
    </xf>
    <xf numFmtId="0" fontId="80" fillId="5" borderId="0" xfId="0" applyFont="1" applyFill="1" applyAlignment="1">
      <alignment horizontal="center" vertical="center"/>
    </xf>
    <xf numFmtId="2" fontId="76" fillId="5" borderId="0" xfId="0" applyNumberFormat="1" applyFont="1" applyFill="1" applyBorder="1" applyAlignment="1">
      <alignment vertical="center"/>
    </xf>
    <xf numFmtId="4" fontId="83" fillId="5" borderId="0" xfId="0" applyNumberFormat="1" applyFont="1" applyFill="1" applyBorder="1" applyAlignment="1">
      <alignment horizontal="left" vertical="center"/>
    </xf>
    <xf numFmtId="4" fontId="81" fillId="5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right" vertical="center"/>
    </xf>
    <xf numFmtId="14" fontId="83" fillId="0" borderId="0" xfId="0" applyNumberFormat="1" applyFont="1" applyFill="1" applyBorder="1" applyAlignment="1">
      <alignment horizontal="left" vertical="center"/>
    </xf>
    <xf numFmtId="4" fontId="81" fillId="5" borderId="0" xfId="1" applyNumberFormat="1" applyFont="1" applyFill="1" applyBorder="1" applyAlignment="1">
      <alignment horizontal="center" vertical="center"/>
    </xf>
    <xf numFmtId="0" fontId="76" fillId="5" borderId="1" xfId="0" applyFont="1" applyFill="1" applyBorder="1" applyAlignment="1">
      <alignment horizontal="center" vertical="center"/>
    </xf>
    <xf numFmtId="0" fontId="76" fillId="0" borderId="1" xfId="0" applyFont="1" applyBorder="1" applyAlignment="1">
      <alignment vertical="center" wrapText="1"/>
    </xf>
    <xf numFmtId="4" fontId="76" fillId="0" borderId="1" xfId="0" applyNumberFormat="1" applyFont="1" applyFill="1" applyBorder="1" applyAlignment="1">
      <alignment horizontal="center" vertical="center" wrapText="1"/>
    </xf>
    <xf numFmtId="0" fontId="76" fillId="5" borderId="1" xfId="0" applyFont="1" applyFill="1" applyBorder="1" applyAlignment="1">
      <alignment vertical="center" wrapText="1"/>
    </xf>
    <xf numFmtId="0" fontId="84" fillId="3" borderId="1" xfId="0" applyFont="1" applyFill="1" applyBorder="1" applyAlignment="1">
      <alignment horizontal="center" vertical="center"/>
    </xf>
    <xf numFmtId="0" fontId="84" fillId="3" borderId="1" xfId="0" applyFont="1" applyFill="1" applyBorder="1" applyAlignment="1">
      <alignment horizontal="center" vertical="center" wrapText="1"/>
    </xf>
    <xf numFmtId="0" fontId="84" fillId="3" borderId="1" xfId="0" applyFont="1" applyFill="1" applyBorder="1" applyAlignment="1">
      <alignment vertical="center" wrapText="1"/>
    </xf>
    <xf numFmtId="4" fontId="84" fillId="3" borderId="1" xfId="0" applyNumberFormat="1" applyFont="1" applyFill="1" applyBorder="1" applyAlignment="1">
      <alignment horizontal="center" vertical="center" wrapText="1"/>
    </xf>
    <xf numFmtId="0" fontId="85" fillId="5" borderId="0" xfId="5" applyFont="1" applyFill="1" applyAlignment="1"/>
    <xf numFmtId="0" fontId="86" fillId="5" borderId="0" xfId="5" applyFont="1" applyFill="1" applyAlignment="1">
      <alignment horizontal="center"/>
    </xf>
    <xf numFmtId="0" fontId="85" fillId="5" borderId="0" xfId="5" applyFont="1" applyFill="1" applyAlignment="1">
      <alignment horizontal="center"/>
    </xf>
    <xf numFmtId="0" fontId="87" fillId="5" borderId="0" xfId="5" applyFont="1" applyFill="1" applyAlignment="1"/>
    <xf numFmtId="0" fontId="87" fillId="5" borderId="0" xfId="5" applyFont="1" applyFill="1" applyAlignment="1">
      <alignment horizontal="center"/>
    </xf>
    <xf numFmtId="0" fontId="79" fillId="5" borderId="0" xfId="0" applyFont="1" applyFill="1" applyAlignment="1"/>
    <xf numFmtId="0" fontId="79" fillId="5" borderId="0" xfId="0" applyFont="1" applyFill="1" applyAlignment="1">
      <alignment horizontal="center"/>
    </xf>
    <xf numFmtId="0" fontId="88" fillId="5" borderId="0" xfId="0" applyFont="1" applyFill="1" applyAlignment="1">
      <alignment horizontal="center"/>
    </xf>
    <xf numFmtId="0" fontId="88" fillId="5" borderId="0" xfId="0" applyFont="1" applyFill="1" applyAlignment="1">
      <alignment horizontal="center" wrapText="1"/>
    </xf>
    <xf numFmtId="4" fontId="88" fillId="5" borderId="0" xfId="0" applyNumberFormat="1" applyFont="1" applyFill="1" applyAlignment="1">
      <alignment horizontal="center"/>
    </xf>
    <xf numFmtId="2" fontId="76" fillId="5" borderId="0" xfId="0" applyNumberFormat="1" applyFont="1" applyFill="1" applyBorder="1" applyAlignment="1">
      <alignment horizontal="center" vertical="center"/>
    </xf>
    <xf numFmtId="4" fontId="76" fillId="5" borderId="0" xfId="1" applyNumberFormat="1" applyFont="1" applyFill="1" applyBorder="1" applyAlignment="1">
      <alignment horizontal="center" vertical="center"/>
    </xf>
    <xf numFmtId="0" fontId="89" fillId="39" borderId="1" xfId="0" applyFont="1" applyFill="1" applyBorder="1" applyAlignment="1">
      <alignment horizontal="center" vertical="center" wrapText="1"/>
    </xf>
    <xf numFmtId="4" fontId="89" fillId="39" borderId="59" xfId="0" applyNumberFormat="1" applyFont="1" applyFill="1" applyBorder="1" applyAlignment="1">
      <alignment horizontal="center" vertical="center" wrapText="1"/>
    </xf>
    <xf numFmtId="0" fontId="84" fillId="96" borderId="1" xfId="0" applyFont="1" applyFill="1" applyBorder="1" applyAlignment="1">
      <alignment horizontal="center" vertical="center"/>
    </xf>
    <xf numFmtId="0" fontId="84" fillId="96" borderId="1" xfId="0" applyFont="1" applyFill="1" applyBorder="1" applyAlignment="1">
      <alignment horizontal="center" vertical="center" wrapText="1"/>
    </xf>
    <xf numFmtId="0" fontId="84" fillId="96" borderId="1" xfId="0" applyFont="1" applyFill="1" applyBorder="1" applyAlignment="1">
      <alignment vertical="center" wrapText="1"/>
    </xf>
    <xf numFmtId="4" fontId="84" fillId="96" borderId="1" xfId="0" applyNumberFormat="1" applyFont="1" applyFill="1" applyBorder="1" applyAlignment="1">
      <alignment horizontal="center" vertical="center" wrapText="1"/>
    </xf>
    <xf numFmtId="0" fontId="84" fillId="2" borderId="1" xfId="0" applyFont="1" applyFill="1" applyBorder="1" applyAlignment="1">
      <alignment horizontal="center" vertical="center"/>
    </xf>
    <xf numFmtId="0" fontId="84" fillId="2" borderId="1" xfId="0" applyFont="1" applyFill="1" applyBorder="1" applyAlignment="1">
      <alignment horizontal="center" vertical="center" wrapText="1"/>
    </xf>
    <xf numFmtId="0" fontId="84" fillId="2" borderId="1" xfId="0" applyFont="1" applyFill="1" applyBorder="1" applyAlignment="1">
      <alignment vertical="center" wrapText="1"/>
    </xf>
    <xf numFmtId="4" fontId="84" fillId="2" borderId="1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/>
    </xf>
    <xf numFmtId="4" fontId="76" fillId="2" borderId="1" xfId="0" applyNumberFormat="1" applyFont="1" applyFill="1" applyBorder="1" applyAlignment="1">
      <alignment horizontal="center" vertical="center" wrapText="1"/>
    </xf>
    <xf numFmtId="0" fontId="76" fillId="5" borderId="1" xfId="0" applyFont="1" applyFill="1" applyBorder="1"/>
    <xf numFmtId="4" fontId="76" fillId="0" borderId="55" xfId="0" applyNumberFormat="1" applyFont="1" applyFill="1" applyBorder="1" applyAlignment="1">
      <alignment horizontal="center" vertical="center" wrapText="1"/>
    </xf>
    <xf numFmtId="4" fontId="76" fillId="0" borderId="55" xfId="0" applyNumberFormat="1" applyFont="1" applyBorder="1" applyAlignment="1">
      <alignment horizontal="center" vertical="center" wrapText="1"/>
    </xf>
    <xf numFmtId="4" fontId="76" fillId="0" borderId="29" xfId="0" applyNumberFormat="1" applyFont="1" applyBorder="1" applyAlignment="1">
      <alignment horizontal="center" vertical="center" wrapText="1"/>
    </xf>
    <xf numFmtId="4" fontId="84" fillId="96" borderId="59" xfId="0" applyNumberFormat="1" applyFont="1" applyFill="1" applyBorder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0" fontId="76" fillId="5" borderId="0" xfId="0" applyFont="1" applyFill="1" applyAlignment="1">
      <alignment vertical="center" wrapText="1"/>
    </xf>
    <xf numFmtId="4" fontId="76" fillId="0" borderId="59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wrapText="1"/>
    </xf>
    <xf numFmtId="0" fontId="76" fillId="5" borderId="1" xfId="0" applyFont="1" applyFill="1" applyBorder="1" applyAlignment="1">
      <alignment wrapText="1"/>
    </xf>
    <xf numFmtId="0" fontId="76" fillId="5" borderId="1" xfId="0" applyFont="1" applyFill="1" applyBorder="1" applyAlignment="1">
      <alignment horizontal="center" vertical="center" wrapText="1"/>
    </xf>
    <xf numFmtId="0" fontId="76" fillId="5" borderId="0" xfId="0" applyFont="1" applyFill="1"/>
    <xf numFmtId="4" fontId="76" fillId="5" borderId="1" xfId="0" applyNumberFormat="1" applyFont="1" applyFill="1" applyBorder="1" applyAlignment="1">
      <alignment horizontal="center" vertical="center" wrapText="1"/>
    </xf>
    <xf numFmtId="0" fontId="76" fillId="96" borderId="1" xfId="0" applyFont="1" applyFill="1" applyBorder="1" applyAlignment="1">
      <alignment horizontal="center" vertical="center" wrapText="1"/>
    </xf>
    <xf numFmtId="4" fontId="76" fillId="96" borderId="1" xfId="0" applyNumberFormat="1" applyFont="1" applyFill="1" applyBorder="1" applyAlignment="1">
      <alignment horizontal="center" vertical="center" wrapText="1"/>
    </xf>
    <xf numFmtId="4" fontId="76" fillId="96" borderId="59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wrapText="1"/>
    </xf>
    <xf numFmtId="0" fontId="76" fillId="0" borderId="59" xfId="0" applyFont="1" applyBorder="1" applyAlignment="1">
      <alignment vertical="center" wrapText="1"/>
    </xf>
    <xf numFmtId="4" fontId="76" fillId="0" borderId="60" xfId="0" applyNumberFormat="1" applyFont="1" applyBorder="1" applyAlignment="1">
      <alignment horizontal="center" vertical="center" wrapText="1"/>
    </xf>
    <xf numFmtId="0" fontId="76" fillId="4" borderId="0" xfId="0" applyFont="1" applyFill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left" vertical="center" wrapText="1"/>
    </xf>
    <xf numFmtId="4" fontId="75" fillId="4" borderId="0" xfId="1" applyNumberFormat="1" applyFont="1" applyFill="1" applyBorder="1" applyAlignment="1">
      <alignment horizontal="center" vertical="center"/>
    </xf>
    <xf numFmtId="4" fontId="76" fillId="4" borderId="0" xfId="0" applyNumberFormat="1" applyFont="1" applyFill="1" applyAlignment="1">
      <alignment horizontal="center" vertical="center"/>
    </xf>
    <xf numFmtId="2" fontId="75" fillId="4" borderId="0" xfId="0" applyNumberFormat="1" applyFont="1" applyFill="1" applyBorder="1" applyAlignment="1">
      <alignment horizontal="right" vertical="center"/>
    </xf>
    <xf numFmtId="0" fontId="90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left" vertical="center" wrapText="1"/>
    </xf>
    <xf numFmtId="4" fontId="90" fillId="0" borderId="0" xfId="0" applyNumberFormat="1" applyFont="1" applyFill="1" applyAlignment="1">
      <alignment horizontal="center" vertical="center"/>
    </xf>
    <xf numFmtId="2" fontId="90" fillId="0" borderId="0" xfId="0" applyNumberFormat="1" applyFont="1" applyFill="1" applyAlignment="1">
      <alignment horizontal="center" vertical="center"/>
    </xf>
    <xf numFmtId="4" fontId="90" fillId="0" borderId="0" xfId="1" applyNumberFormat="1" applyFont="1" applyFill="1" applyAlignment="1">
      <alignment horizontal="center" vertical="center"/>
    </xf>
    <xf numFmtId="0" fontId="90" fillId="0" borderId="3" xfId="0" applyFont="1" applyFill="1" applyBorder="1" applyAlignment="1">
      <alignment horizontal="center" vertical="center"/>
    </xf>
    <xf numFmtId="0" fontId="90" fillId="0" borderId="19" xfId="0" applyFont="1" applyFill="1" applyBorder="1" applyAlignment="1">
      <alignment horizontal="center" vertical="center"/>
    </xf>
    <xf numFmtId="164" fontId="90" fillId="0" borderId="19" xfId="0" applyNumberFormat="1" applyFont="1" applyFill="1" applyBorder="1" applyAlignment="1">
      <alignment horizontal="center" vertical="center"/>
    </xf>
    <xf numFmtId="4" fontId="76" fillId="0" borderId="0" xfId="0" applyNumberFormat="1" applyFont="1" applyFill="1" applyAlignment="1">
      <alignment horizontal="center" vertical="center"/>
    </xf>
    <xf numFmtId="2" fontId="76" fillId="0" borderId="0" xfId="0" applyNumberFormat="1" applyFont="1" applyFill="1" applyAlignment="1">
      <alignment horizontal="center" vertical="center"/>
    </xf>
    <xf numFmtId="4" fontId="76" fillId="0" borderId="0" xfId="1" applyNumberFormat="1" applyFont="1" applyFill="1" applyAlignment="1">
      <alignment horizontal="center" vertical="center"/>
    </xf>
    <xf numFmtId="164" fontId="90" fillId="0" borderId="5" xfId="0" applyNumberFormat="1" applyFont="1" applyFill="1" applyBorder="1" applyAlignment="1">
      <alignment horizontal="center" vertical="center"/>
    </xf>
    <xf numFmtId="0" fontId="80" fillId="5" borderId="0" xfId="0" applyFont="1" applyFill="1" applyAlignment="1">
      <alignment horizontal="center" vertical="center" wrapText="1"/>
    </xf>
    <xf numFmtId="0" fontId="84" fillId="5" borderId="0" xfId="0" applyFont="1" applyFill="1" applyAlignment="1">
      <alignment horizontal="center" vertical="center" wrapText="1"/>
    </xf>
    <xf numFmtId="0" fontId="76" fillId="5" borderId="0" xfId="0" applyFont="1" applyFill="1" applyAlignment="1">
      <alignment horizontal="left" vertical="center" wrapText="1"/>
    </xf>
    <xf numFmtId="0" fontId="76" fillId="5" borderId="0" xfId="0" applyFont="1" applyFill="1" applyAlignment="1">
      <alignment horizontal="left" vertical="center"/>
    </xf>
    <xf numFmtId="0" fontId="84" fillId="5" borderId="0" xfId="0" applyFont="1" applyFill="1" applyAlignment="1">
      <alignment horizontal="center" vertical="center"/>
    </xf>
    <xf numFmtId="0" fontId="76" fillId="5" borderId="0" xfId="0" applyFont="1" applyFill="1" applyBorder="1" applyAlignment="1">
      <alignment horizontal="left" vertical="center" wrapText="1"/>
    </xf>
    <xf numFmtId="0" fontId="91" fillId="5" borderId="0" xfId="0" applyFont="1" applyFill="1" applyBorder="1" applyAlignment="1">
      <alignment horizontal="right" vertical="center"/>
    </xf>
    <xf numFmtId="4" fontId="84" fillId="5" borderId="0" xfId="0" applyNumberFormat="1" applyFont="1" applyFill="1" applyAlignment="1">
      <alignment horizontal="left" vertical="center"/>
    </xf>
    <xf numFmtId="0" fontId="76" fillId="5" borderId="0" xfId="0" applyFont="1" applyFill="1" applyBorder="1" applyAlignment="1">
      <alignment horizontal="left" vertical="center"/>
    </xf>
    <xf numFmtId="49" fontId="76" fillId="5" borderId="1" xfId="1" applyNumberFormat="1" applyFont="1" applyFill="1" applyBorder="1" applyAlignment="1">
      <alignment horizontal="center" vertical="center"/>
    </xf>
    <xf numFmtId="49" fontId="81" fillId="5" borderId="1" xfId="1" applyNumberFormat="1" applyFont="1" applyFill="1" applyBorder="1" applyAlignment="1">
      <alignment horizontal="center" vertical="center"/>
    </xf>
    <xf numFmtId="4" fontId="81" fillId="5" borderId="1" xfId="1" applyNumberFormat="1" applyFont="1" applyFill="1" applyBorder="1" applyAlignment="1">
      <alignment horizontal="center" vertical="center"/>
    </xf>
    <xf numFmtId="4" fontId="91" fillId="5" borderId="0" xfId="0" applyNumberFormat="1" applyFont="1" applyFill="1" applyBorder="1" applyAlignment="1">
      <alignment horizontal="left" vertical="center"/>
    </xf>
    <xf numFmtId="4" fontId="76" fillId="5" borderId="0" xfId="0" applyNumberFormat="1" applyFont="1" applyFill="1" applyBorder="1" applyAlignment="1">
      <alignment horizontal="left" vertical="center"/>
    </xf>
    <xf numFmtId="0" fontId="76" fillId="0" borderId="0" xfId="0" applyFont="1"/>
    <xf numFmtId="0" fontId="85" fillId="5" borderId="0" xfId="5" applyFont="1" applyFill="1" applyAlignment="1">
      <alignment wrapText="1"/>
    </xf>
    <xf numFmtId="0" fontId="81" fillId="0" borderId="0" xfId="3" applyFont="1" applyAlignment="1">
      <alignment vertical="center"/>
    </xf>
    <xf numFmtId="10" fontId="76" fillId="0" borderId="0" xfId="4" applyNumberFormat="1" applyFont="1" applyAlignment="1">
      <alignment vertical="center"/>
    </xf>
    <xf numFmtId="4" fontId="81" fillId="0" borderId="0" xfId="3" applyNumberFormat="1" applyFont="1" applyAlignment="1">
      <alignment vertical="center"/>
    </xf>
    <xf numFmtId="0" fontId="86" fillId="5" borderId="0" xfId="5" applyFont="1" applyFill="1" applyAlignment="1"/>
    <xf numFmtId="0" fontId="92" fillId="6" borderId="0" xfId="3" applyFont="1" applyFill="1" applyAlignment="1">
      <alignment horizontal="center" vertical="center"/>
    </xf>
    <xf numFmtId="10" fontId="92" fillId="6" borderId="0" xfId="4" applyNumberFormat="1" applyFont="1" applyFill="1" applyAlignment="1">
      <alignment horizontal="center" vertical="center"/>
    </xf>
    <xf numFmtId="0" fontId="80" fillId="7" borderId="31" xfId="3" applyFont="1" applyFill="1" applyBorder="1" applyAlignment="1">
      <alignment vertical="center"/>
    </xf>
    <xf numFmtId="0" fontId="80" fillId="7" borderId="34" xfId="3" applyFont="1" applyFill="1" applyBorder="1" applyAlignment="1">
      <alignment vertical="center"/>
    </xf>
    <xf numFmtId="0" fontId="80" fillId="7" borderId="35" xfId="3" applyFont="1" applyFill="1" applyBorder="1" applyAlignment="1">
      <alignment vertical="center"/>
    </xf>
    <xf numFmtId="0" fontId="80" fillId="7" borderId="36" xfId="3" applyFont="1" applyFill="1" applyBorder="1" applyAlignment="1">
      <alignment vertical="center"/>
    </xf>
    <xf numFmtId="10" fontId="80" fillId="7" borderId="37" xfId="4" applyNumberFormat="1" applyFont="1" applyFill="1" applyBorder="1" applyAlignment="1">
      <alignment horizontal="center" vertical="center"/>
    </xf>
    <xf numFmtId="0" fontId="81" fillId="0" borderId="23" xfId="3" applyFont="1" applyBorder="1" applyAlignment="1">
      <alignment vertical="center"/>
    </xf>
    <xf numFmtId="0" fontId="81" fillId="0" borderId="38" xfId="3" applyFont="1" applyBorder="1" applyAlignment="1">
      <alignment vertical="center"/>
    </xf>
    <xf numFmtId="0" fontId="81" fillId="0" borderId="24" xfId="3" applyFont="1" applyBorder="1" applyAlignment="1">
      <alignment vertical="center"/>
    </xf>
    <xf numFmtId="0" fontId="81" fillId="0" borderId="25" xfId="3" applyFont="1" applyBorder="1" applyAlignment="1">
      <alignment vertical="center"/>
    </xf>
    <xf numFmtId="10" fontId="93" fillId="0" borderId="39" xfId="4" applyNumberFormat="1" applyFont="1" applyBorder="1" applyAlignment="1">
      <alignment horizontal="center" vertical="center"/>
    </xf>
    <xf numFmtId="0" fontId="80" fillId="0" borderId="23" xfId="3" applyFont="1" applyBorder="1" applyAlignment="1">
      <alignment vertical="center"/>
    </xf>
    <xf numFmtId="0" fontId="80" fillId="0" borderId="38" xfId="3" applyFont="1" applyBorder="1" applyAlignment="1">
      <alignment vertical="center"/>
    </xf>
    <xf numFmtId="0" fontId="80" fillId="0" borderId="24" xfId="3" applyFont="1" applyBorder="1" applyAlignment="1">
      <alignment vertical="center"/>
    </xf>
    <xf numFmtId="0" fontId="80" fillId="0" borderId="25" xfId="3" applyFont="1" applyBorder="1" applyAlignment="1">
      <alignment horizontal="right" vertical="center"/>
    </xf>
    <xf numFmtId="0" fontId="80" fillId="0" borderId="38" xfId="3" applyFont="1" applyBorder="1" applyAlignment="1">
      <alignment horizontal="right" vertical="center"/>
    </xf>
    <xf numFmtId="10" fontId="80" fillId="0" borderId="39" xfId="4" applyNumberFormat="1" applyFont="1" applyBorder="1" applyAlignment="1">
      <alignment horizontal="center" vertical="center"/>
    </xf>
    <xf numFmtId="10" fontId="76" fillId="0" borderId="39" xfId="4" applyNumberFormat="1" applyFont="1" applyBorder="1" applyAlignment="1">
      <alignment horizontal="center" vertical="center"/>
    </xf>
    <xf numFmtId="0" fontId="80" fillId="7" borderId="23" xfId="3" applyFont="1" applyFill="1" applyBorder="1" applyAlignment="1">
      <alignment vertical="center"/>
    </xf>
    <xf numFmtId="0" fontId="80" fillId="7" borderId="38" xfId="3" applyFont="1" applyFill="1" applyBorder="1" applyAlignment="1">
      <alignment vertical="center"/>
    </xf>
    <xf numFmtId="0" fontId="80" fillId="7" borderId="24" xfId="3" applyFont="1" applyFill="1" applyBorder="1" applyAlignment="1">
      <alignment vertical="center"/>
    </xf>
    <xf numFmtId="0" fontId="80" fillId="7" borderId="25" xfId="3" applyFont="1" applyFill="1" applyBorder="1" applyAlignment="1">
      <alignment vertical="center"/>
    </xf>
    <xf numFmtId="10" fontId="80" fillId="7" borderId="39" xfId="4" applyNumberFormat="1" applyFont="1" applyFill="1" applyBorder="1" applyAlignment="1">
      <alignment horizontal="center" vertical="center"/>
    </xf>
    <xf numFmtId="0" fontId="81" fillId="0" borderId="40" xfId="3" applyFont="1" applyBorder="1" applyAlignment="1">
      <alignment vertical="center"/>
    </xf>
    <xf numFmtId="0" fontId="81" fillId="0" borderId="28" xfId="3" applyFont="1" applyBorder="1" applyAlignment="1">
      <alignment vertical="center"/>
    </xf>
    <xf numFmtId="0" fontId="81" fillId="0" borderId="26" xfId="3" applyFont="1" applyBorder="1" applyAlignment="1">
      <alignment vertical="center"/>
    </xf>
    <xf numFmtId="0" fontId="81" fillId="0" borderId="27" xfId="3" applyFont="1" applyBorder="1" applyAlignment="1">
      <alignment vertical="center"/>
    </xf>
    <xf numFmtId="10" fontId="93" fillId="0" borderId="41" xfId="4" applyNumberFormat="1" applyFont="1" applyBorder="1" applyAlignment="1">
      <alignment horizontal="center" vertical="center"/>
    </xf>
    <xf numFmtId="0" fontId="80" fillId="0" borderId="32" xfId="3" applyFont="1" applyBorder="1" applyAlignment="1">
      <alignment vertical="center"/>
    </xf>
    <xf numFmtId="0" fontId="80" fillId="0" borderId="42" xfId="3" applyFont="1" applyBorder="1" applyAlignment="1">
      <alignment vertical="center"/>
    </xf>
    <xf numFmtId="0" fontId="80" fillId="0" borderId="43" xfId="3" applyFont="1" applyBorder="1" applyAlignment="1">
      <alignment vertical="center"/>
    </xf>
    <xf numFmtId="0" fontId="80" fillId="0" borderId="44" xfId="3" applyFont="1" applyBorder="1" applyAlignment="1">
      <alignment horizontal="right" vertical="center"/>
    </xf>
    <xf numFmtId="0" fontId="80" fillId="0" borderId="42" xfId="3" applyFont="1" applyBorder="1" applyAlignment="1">
      <alignment horizontal="right" vertical="center"/>
    </xf>
    <xf numFmtId="10" fontId="80" fillId="0" borderId="45" xfId="4" applyNumberFormat="1" applyFont="1" applyBorder="1" applyAlignment="1">
      <alignment horizontal="center" vertical="center"/>
    </xf>
    <xf numFmtId="0" fontId="81" fillId="0" borderId="0" xfId="3" applyFont="1" applyAlignment="1">
      <alignment horizontal="right" vertical="center"/>
    </xf>
    <xf numFmtId="0" fontId="84" fillId="0" borderId="0" xfId="0" applyFont="1" applyAlignment="1">
      <alignment horizontal="right" vertical="center"/>
    </xf>
    <xf numFmtId="0" fontId="84" fillId="0" borderId="33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76" fillId="0" borderId="1" xfId="0" applyFont="1" applyFill="1" applyBorder="1" applyAlignment="1">
      <alignment wrapText="1"/>
    </xf>
    <xf numFmtId="0" fontId="76" fillId="0" borderId="1" xfId="0" applyFont="1" applyFill="1" applyBorder="1" applyAlignment="1">
      <alignment vertical="center" wrapText="1"/>
    </xf>
    <xf numFmtId="0" fontId="76" fillId="0" borderId="59" xfId="0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/>
    </xf>
    <xf numFmtId="0" fontId="84" fillId="2" borderId="17" xfId="0" applyFont="1" applyFill="1" applyBorder="1"/>
    <xf numFmtId="4" fontId="84" fillId="2" borderId="56" xfId="0" applyNumberFormat="1" applyFont="1" applyFill="1" applyBorder="1" applyAlignment="1">
      <alignment horizontal="center" vertical="center"/>
    </xf>
    <xf numFmtId="0" fontId="84" fillId="2" borderId="4" xfId="0" applyFont="1" applyFill="1" applyBorder="1" applyAlignment="1">
      <alignment horizontal="center"/>
    </xf>
    <xf numFmtId="0" fontId="76" fillId="2" borderId="80" xfId="0" applyFont="1" applyFill="1" applyBorder="1"/>
    <xf numFmtId="4" fontId="76" fillId="2" borderId="57" xfId="0" applyNumberFormat="1" applyFont="1" applyFill="1" applyBorder="1" applyAlignment="1">
      <alignment horizontal="center" vertical="center"/>
    </xf>
    <xf numFmtId="0" fontId="76" fillId="0" borderId="58" xfId="0" applyFont="1" applyFill="1" applyBorder="1" applyAlignment="1">
      <alignment horizontal="center"/>
    </xf>
    <xf numFmtId="0" fontId="76" fillId="0" borderId="59" xfId="0" applyFont="1" applyFill="1" applyBorder="1"/>
    <xf numFmtId="4" fontId="76" fillId="0" borderId="60" xfId="0" applyNumberFormat="1" applyFont="1" applyFill="1" applyBorder="1" applyAlignment="1">
      <alignment horizontal="center" vertical="center"/>
    </xf>
    <xf numFmtId="4" fontId="84" fillId="2" borderId="57" xfId="0" applyNumberFormat="1" applyFont="1" applyFill="1" applyBorder="1" applyAlignment="1">
      <alignment horizontal="center" vertical="center"/>
    </xf>
    <xf numFmtId="0" fontId="76" fillId="0" borderId="18" xfId="0" applyFont="1" applyFill="1" applyBorder="1" applyAlignment="1">
      <alignment horizontal="center"/>
    </xf>
    <xf numFmtId="4" fontId="84" fillId="0" borderId="29" xfId="0" applyNumberFormat="1" applyFont="1" applyFill="1" applyBorder="1" applyAlignment="1">
      <alignment horizontal="center" vertical="center"/>
    </xf>
    <xf numFmtId="0" fontId="84" fillId="2" borderId="86" xfId="0" applyFont="1" applyFill="1" applyBorder="1" applyAlignment="1">
      <alignment horizontal="center"/>
    </xf>
    <xf numFmtId="0" fontId="84" fillId="2" borderId="87" xfId="0" applyFont="1" applyFill="1" applyBorder="1"/>
    <xf numFmtId="4" fontId="84" fillId="2" borderId="88" xfId="0" applyNumberFormat="1" applyFont="1" applyFill="1" applyBorder="1" applyAlignment="1">
      <alignment horizontal="center" vertical="center"/>
    </xf>
    <xf numFmtId="4" fontId="84" fillId="0" borderId="60" xfId="0" applyNumberFormat="1" applyFont="1" applyFill="1" applyBorder="1" applyAlignment="1">
      <alignment horizontal="center" vertical="center"/>
    </xf>
    <xf numFmtId="4" fontId="75" fillId="2" borderId="56" xfId="2" applyNumberFormat="1" applyFont="1" applyFill="1" applyBorder="1" applyAlignment="1">
      <alignment horizontal="center" vertical="center"/>
    </xf>
    <xf numFmtId="0" fontId="76" fillId="2" borderId="80" xfId="0" applyFont="1" applyFill="1" applyBorder="1" applyAlignment="1">
      <alignment vertical="center" wrapText="1"/>
    </xf>
    <xf numFmtId="0" fontId="84" fillId="2" borderId="57" xfId="0" applyFont="1" applyFill="1" applyBorder="1" applyAlignment="1">
      <alignment horizontal="center"/>
    </xf>
    <xf numFmtId="4" fontId="75" fillId="0" borderId="29" xfId="2" applyNumberFormat="1" applyFont="1" applyFill="1" applyBorder="1" applyAlignment="1">
      <alignment horizontal="center" vertical="center"/>
    </xf>
    <xf numFmtId="0" fontId="84" fillId="2" borderId="81" xfId="0" applyFont="1" applyFill="1" applyBorder="1" applyAlignment="1">
      <alignment horizontal="center"/>
    </xf>
    <xf numFmtId="0" fontId="84" fillId="2" borderId="82" xfId="0" applyFont="1" applyFill="1" applyBorder="1"/>
    <xf numFmtId="4" fontId="84" fillId="2" borderId="83" xfId="0" applyNumberFormat="1" applyFont="1" applyFill="1" applyBorder="1" applyAlignment="1">
      <alignment horizontal="center"/>
    </xf>
    <xf numFmtId="0" fontId="84" fillId="0" borderId="33" xfId="0" applyFont="1" applyFill="1" applyBorder="1" applyAlignment="1">
      <alignment horizontal="center"/>
    </xf>
    <xf numFmtId="0" fontId="76" fillId="0" borderId="60" xfId="0" applyFont="1" applyFill="1" applyBorder="1" applyAlignment="1">
      <alignment horizontal="center"/>
    </xf>
    <xf numFmtId="0" fontId="76" fillId="0" borderId="29" xfId="0" applyFont="1" applyFill="1" applyBorder="1" applyAlignment="1">
      <alignment horizontal="center"/>
    </xf>
    <xf numFmtId="0" fontId="76" fillId="0" borderId="57" xfId="0" applyFont="1" applyFill="1" applyBorder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6" fillId="0" borderId="0" xfId="0" applyFont="1" applyFill="1" applyBorder="1"/>
    <xf numFmtId="4" fontId="84" fillId="0" borderId="0" xfId="0" applyNumberFormat="1" applyFont="1" applyFill="1" applyBorder="1" applyAlignment="1">
      <alignment horizontal="center"/>
    </xf>
    <xf numFmtId="10" fontId="76" fillId="5" borderId="0" xfId="0" applyNumberFormat="1" applyFont="1" applyFill="1" applyBorder="1" applyAlignment="1">
      <alignment horizontal="center" vertical="center"/>
    </xf>
    <xf numFmtId="0" fontId="76" fillId="2" borderId="14" xfId="0" applyFont="1" applyFill="1" applyBorder="1" applyAlignment="1">
      <alignment horizontal="center"/>
    </xf>
    <xf numFmtId="0" fontId="84" fillId="2" borderId="15" xfId="0" applyFont="1" applyFill="1" applyBorder="1"/>
    <xf numFmtId="0" fontId="76" fillId="5" borderId="0" xfId="0" applyFont="1" applyFill="1" applyBorder="1" applyAlignment="1">
      <alignment horizontal="center"/>
    </xf>
    <xf numFmtId="0" fontId="84" fillId="5" borderId="0" xfId="0" applyFont="1" applyFill="1" applyBorder="1"/>
    <xf numFmtId="4" fontId="84" fillId="5" borderId="0" xfId="0" applyNumberFormat="1" applyFont="1" applyFill="1" applyBorder="1" applyAlignment="1">
      <alignment horizontal="center"/>
    </xf>
    <xf numFmtId="0" fontId="94" fillId="5" borderId="0" xfId="0" applyFont="1" applyFill="1" applyAlignment="1">
      <alignment horizontal="center"/>
    </xf>
    <xf numFmtId="0" fontId="95" fillId="5" borderId="0" xfId="0" applyFont="1" applyFill="1" applyAlignment="1">
      <alignment horizontal="center"/>
    </xf>
    <xf numFmtId="4" fontId="76" fillId="0" borderId="0" xfId="0" applyNumberFormat="1" applyFont="1" applyFill="1" applyAlignment="1">
      <alignment horizontal="center" vertical="center" wrapText="1"/>
    </xf>
    <xf numFmtId="0" fontId="76" fillId="0" borderId="0" xfId="0" applyFont="1" applyFill="1"/>
    <xf numFmtId="0" fontId="76" fillId="0" borderId="0" xfId="0" applyFont="1" applyFill="1" applyAlignment="1">
      <alignment wrapText="1"/>
    </xf>
    <xf numFmtId="9" fontId="76" fillId="0" borderId="0" xfId="2" applyFont="1" applyFill="1"/>
    <xf numFmtId="0" fontId="95" fillId="0" borderId="0" xfId="0" applyFont="1" applyFill="1" applyAlignment="1">
      <alignment horizontal="center"/>
    </xf>
    <xf numFmtId="9" fontId="0" fillId="0" borderId="0" xfId="0" applyNumberFormat="1"/>
    <xf numFmtId="10" fontId="0" fillId="0" borderId="0" xfId="0" applyNumberFormat="1"/>
    <xf numFmtId="2" fontId="75" fillId="4" borderId="0" xfId="0" applyNumberFormat="1" applyFont="1" applyFill="1" applyBorder="1" applyAlignment="1">
      <alignment horizontal="right" vertical="center"/>
    </xf>
    <xf numFmtId="4" fontId="84" fillId="0" borderId="91" xfId="0" applyNumberFormat="1" applyFont="1" applyBorder="1" applyAlignment="1">
      <alignment horizontal="center" vertical="center" wrapText="1"/>
    </xf>
    <xf numFmtId="4" fontId="81" fillId="0" borderId="1" xfId="0" applyNumberFormat="1" applyFont="1" applyFill="1" applyBorder="1" applyAlignment="1">
      <alignment horizontal="center" vertical="center" wrapText="1"/>
    </xf>
    <xf numFmtId="4" fontId="80" fillId="2" borderId="1" xfId="0" applyNumberFormat="1" applyFont="1" applyFill="1" applyBorder="1" applyAlignment="1">
      <alignment horizontal="center" vertical="center" wrapText="1"/>
    </xf>
    <xf numFmtId="4" fontId="81" fillId="0" borderId="55" xfId="0" applyNumberFormat="1" applyFont="1" applyFill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 wrapText="1"/>
    </xf>
    <xf numFmtId="0" fontId="80" fillId="2" borderId="1" xfId="0" applyNumberFormat="1" applyFont="1" applyFill="1" applyBorder="1" applyAlignment="1">
      <alignment horizontal="center" vertical="center" wrapText="1"/>
    </xf>
    <xf numFmtId="4" fontId="81" fillId="0" borderId="1" xfId="0" applyNumberFormat="1" applyFont="1" applyBorder="1" applyAlignment="1">
      <alignment horizontal="center" vertical="center" wrapText="1"/>
    </xf>
    <xf numFmtId="4" fontId="81" fillId="5" borderId="1" xfId="0" applyNumberFormat="1" applyFont="1" applyFill="1" applyBorder="1" applyAlignment="1">
      <alignment horizontal="center" vertical="center" wrapText="1"/>
    </xf>
    <xf numFmtId="2" fontId="81" fillId="0" borderId="59" xfId="0" applyNumberFormat="1" applyFont="1" applyFill="1" applyBorder="1" applyAlignment="1">
      <alignment horizontal="center" vertical="center" wrapText="1"/>
    </xf>
    <xf numFmtId="2" fontId="76" fillId="5" borderId="0" xfId="0" applyNumberFormat="1" applyFont="1" applyFill="1" applyBorder="1" applyAlignment="1">
      <alignment vertical="center" wrapText="1"/>
    </xf>
    <xf numFmtId="2" fontId="76" fillId="0" borderId="0" xfId="0" applyNumberFormat="1" applyFont="1" applyFill="1" applyBorder="1" applyAlignment="1">
      <alignment vertical="center"/>
    </xf>
    <xf numFmtId="10" fontId="0" fillId="0" borderId="0" xfId="0" applyNumberForma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3" fillId="4" borderId="1" xfId="1" applyNumberFormat="1" applyFont="1" applyFill="1" applyBorder="1" applyAlignment="1">
      <alignment horizontal="center" vertical="center"/>
    </xf>
    <xf numFmtId="10" fontId="0" fillId="4" borderId="1" xfId="2" applyNumberFormat="1" applyFont="1" applyFill="1" applyBorder="1" applyAlignment="1">
      <alignment horizontal="center" vertical="center"/>
    </xf>
    <xf numFmtId="0" fontId="90" fillId="5" borderId="1" xfId="892" applyFont="1" applyFill="1" applyBorder="1" applyAlignment="1">
      <alignment horizontal="center" vertical="center"/>
    </xf>
    <xf numFmtId="0" fontId="90" fillId="5" borderId="1" xfId="892" applyFont="1" applyFill="1" applyBorder="1" applyAlignment="1">
      <alignment horizontal="center" vertical="center" wrapText="1"/>
    </xf>
    <xf numFmtId="0" fontId="90" fillId="5" borderId="1" xfId="892" applyFont="1" applyFill="1" applyBorder="1" applyAlignment="1">
      <alignment horizontal="left" vertical="center" wrapText="1"/>
    </xf>
    <xf numFmtId="4" fontId="90" fillId="5" borderId="1" xfId="892" applyNumberFormat="1" applyFont="1" applyFill="1" applyBorder="1" applyAlignment="1">
      <alignment horizontal="center" vertical="center" wrapText="1"/>
    </xf>
    <xf numFmtId="4" fontId="93" fillId="5" borderId="1" xfId="892" applyNumberFormat="1" applyFont="1" applyFill="1" applyBorder="1" applyAlignment="1">
      <alignment horizontal="center" vertical="center" wrapText="1"/>
    </xf>
    <xf numFmtId="2" fontId="76" fillId="2" borderId="1" xfId="0" applyNumberFormat="1" applyFont="1" applyFill="1" applyBorder="1" applyAlignment="1">
      <alignment vertical="center" wrapText="1"/>
    </xf>
    <xf numFmtId="2" fontId="76" fillId="2" borderId="1" xfId="0" applyNumberFormat="1" applyFont="1" applyFill="1" applyBorder="1" applyAlignment="1">
      <alignment vertical="center"/>
    </xf>
    <xf numFmtId="0" fontId="77" fillId="3" borderId="90" xfId="0" applyFont="1" applyFill="1" applyBorder="1" applyAlignment="1">
      <alignment horizontal="center" vertical="center"/>
    </xf>
    <xf numFmtId="4" fontId="78" fillId="97" borderId="92" xfId="1" applyNumberFormat="1" applyFont="1" applyFill="1" applyBorder="1" applyAlignment="1">
      <alignment horizontal="center" vertical="center"/>
    </xf>
    <xf numFmtId="0" fontId="76" fillId="0" borderId="2" xfId="0" applyFont="1" applyFill="1" applyBorder="1" applyAlignment="1">
      <alignment horizontal="center"/>
    </xf>
    <xf numFmtId="0" fontId="76" fillId="0" borderId="17" xfId="0" applyFont="1" applyFill="1" applyBorder="1"/>
    <xf numFmtId="4" fontId="76" fillId="0" borderId="56" xfId="0" applyNumberFormat="1" applyFont="1" applyFill="1" applyBorder="1" applyAlignment="1">
      <alignment horizontal="center" vertical="center"/>
    </xf>
    <xf numFmtId="0" fontId="76" fillId="3" borderId="1" xfId="0" applyFont="1" applyFill="1" applyBorder="1" applyAlignment="1">
      <alignment horizontal="center" vertical="center" wrapText="1"/>
    </xf>
    <xf numFmtId="4" fontId="76" fillId="3" borderId="1" xfId="0" applyNumberFormat="1" applyFont="1" applyFill="1" applyBorder="1" applyAlignment="1">
      <alignment horizontal="center" vertical="center" wrapText="1"/>
    </xf>
    <xf numFmtId="4" fontId="76" fillId="3" borderId="59" xfId="0" applyNumberFormat="1" applyFont="1" applyFill="1" applyBorder="1" applyAlignment="1">
      <alignment horizontal="center" vertical="center" wrapText="1"/>
    </xf>
    <xf numFmtId="4" fontId="84" fillId="2" borderId="55" xfId="0" applyNumberFormat="1" applyFont="1" applyFill="1" applyBorder="1" applyAlignment="1">
      <alignment horizontal="center" vertical="center" wrapText="1"/>
    </xf>
    <xf numFmtId="0" fontId="90" fillId="2" borderId="2" xfId="0" applyFont="1" applyFill="1" applyBorder="1" applyAlignment="1">
      <alignment horizontal="left" vertical="center" wrapText="1"/>
    </xf>
    <xf numFmtId="0" fontId="90" fillId="2" borderId="18" xfId="0" applyFont="1" applyFill="1" applyBorder="1" applyAlignment="1">
      <alignment horizontal="left" vertical="center" wrapText="1"/>
    </xf>
    <xf numFmtId="0" fontId="90" fillId="2" borderId="4" xfId="0" applyFont="1" applyFill="1" applyBorder="1" applyAlignment="1">
      <alignment horizontal="left" vertical="center" wrapText="1"/>
    </xf>
    <xf numFmtId="0" fontId="85" fillId="5" borderId="0" xfId="5" applyFont="1" applyFill="1" applyAlignment="1">
      <alignment horizontal="left"/>
    </xf>
    <xf numFmtId="0" fontId="95" fillId="0" borderId="0" xfId="0" applyFont="1" applyFill="1" applyAlignment="1">
      <alignment horizontal="center"/>
    </xf>
    <xf numFmtId="0" fontId="95" fillId="5" borderId="0" xfId="0" applyFont="1" applyFill="1" applyAlignment="1">
      <alignment horizontal="center"/>
    </xf>
    <xf numFmtId="4" fontId="76" fillId="99" borderId="1" xfId="0" applyNumberFormat="1" applyFont="1" applyFill="1" applyBorder="1" applyAlignment="1">
      <alignment horizontal="center" vertical="center" wrapText="1"/>
    </xf>
    <xf numFmtId="4" fontId="98" fillId="0" borderId="55" xfId="0" applyNumberFormat="1" applyFont="1" applyFill="1" applyBorder="1" applyAlignment="1">
      <alignment horizontal="center" vertical="center" wrapText="1"/>
    </xf>
    <xf numFmtId="4" fontId="76" fillId="99" borderId="59" xfId="0" applyNumberFormat="1" applyFont="1" applyFill="1" applyBorder="1" applyAlignment="1">
      <alignment horizontal="center" vertical="center" wrapText="1"/>
    </xf>
    <xf numFmtId="4" fontId="90" fillId="99" borderId="1" xfId="892" applyNumberFormat="1" applyFont="1" applyFill="1" applyBorder="1" applyAlignment="1">
      <alignment horizontal="center" vertical="center" wrapText="1"/>
    </xf>
    <xf numFmtId="4" fontId="76" fillId="5" borderId="0" xfId="0" applyNumberFormat="1" applyFont="1" applyFill="1" applyAlignment="1">
      <alignment horizontal="left" vertical="center"/>
    </xf>
    <xf numFmtId="0" fontId="98" fillId="5" borderId="0" xfId="0" applyFont="1" applyFill="1" applyAlignment="1">
      <alignment vertical="center" wrapText="1"/>
    </xf>
    <xf numFmtId="0" fontId="89" fillId="39" borderId="14" xfId="0" applyFont="1" applyFill="1" applyBorder="1" applyAlignment="1">
      <alignment horizontal="center"/>
    </xf>
    <xf numFmtId="0" fontId="89" fillId="39" borderId="15" xfId="0" applyFont="1" applyFill="1" applyBorder="1" applyAlignment="1">
      <alignment horizontal="center"/>
    </xf>
    <xf numFmtId="0" fontId="89" fillId="39" borderId="61" xfId="0" applyFont="1" applyFill="1" applyBorder="1" applyAlignment="1">
      <alignment horizontal="center"/>
    </xf>
    <xf numFmtId="0" fontId="89" fillId="39" borderId="81" xfId="0" applyFont="1" applyFill="1" applyBorder="1" applyAlignment="1">
      <alignment horizontal="center" vertical="center"/>
    </xf>
    <xf numFmtId="0" fontId="89" fillId="39" borderId="85" xfId="0" applyFont="1" applyFill="1" applyBorder="1" applyAlignment="1">
      <alignment horizontal="center" vertical="center"/>
    </xf>
    <xf numFmtId="10" fontId="76" fillId="98" borderId="1" xfId="2" applyNumberFormat="1" applyFont="1" applyFill="1" applyBorder="1" applyAlignment="1">
      <alignment horizontal="center" vertical="center"/>
    </xf>
    <xf numFmtId="4" fontId="84" fillId="98" borderId="55" xfId="0" applyNumberFormat="1" applyFont="1" applyFill="1" applyBorder="1" applyAlignment="1">
      <alignment horizontal="center" vertical="center"/>
    </xf>
    <xf numFmtId="10" fontId="76" fillId="98" borderId="59" xfId="2" applyNumberFormat="1" applyFont="1" applyFill="1" applyBorder="1" applyAlignment="1">
      <alignment horizontal="center" vertical="center"/>
    </xf>
    <xf numFmtId="10" fontId="76" fillId="5" borderId="59" xfId="2" applyNumberFormat="1" applyFont="1" applyFill="1" applyBorder="1" applyAlignment="1">
      <alignment horizontal="center" vertical="center"/>
    </xf>
    <xf numFmtId="10" fontId="76" fillId="98" borderId="55" xfId="2" applyNumberFormat="1" applyFont="1" applyFill="1" applyBorder="1" applyAlignment="1">
      <alignment horizontal="center" vertical="center"/>
    </xf>
    <xf numFmtId="10" fontId="76" fillId="5" borderId="55" xfId="2" applyNumberFormat="1" applyFont="1" applyFill="1" applyBorder="1" applyAlignment="1">
      <alignment horizontal="center" vertical="center"/>
    </xf>
    <xf numFmtId="10" fontId="76" fillId="98" borderId="59" xfId="0" applyNumberFormat="1" applyFont="1" applyFill="1" applyBorder="1" applyAlignment="1">
      <alignment horizontal="center" vertical="center"/>
    </xf>
    <xf numFmtId="10" fontId="76" fillId="98" borderId="89" xfId="0" applyNumberFormat="1" applyFont="1" applyFill="1" applyBorder="1" applyAlignment="1">
      <alignment horizontal="center" vertical="center"/>
    </xf>
    <xf numFmtId="10" fontId="76" fillId="5" borderId="89" xfId="0" applyNumberFormat="1" applyFont="1" applyFill="1" applyBorder="1" applyAlignment="1">
      <alignment horizontal="center" vertical="center"/>
    </xf>
    <xf numFmtId="10" fontId="76" fillId="98" borderId="55" xfId="0" applyNumberFormat="1" applyFont="1" applyFill="1" applyBorder="1" applyAlignment="1">
      <alignment horizontal="center" vertical="center"/>
    </xf>
    <xf numFmtId="0" fontId="76" fillId="0" borderId="14" xfId="0" applyFont="1" applyFill="1" applyBorder="1" applyAlignment="1">
      <alignment horizontal="center"/>
    </xf>
    <xf numFmtId="0" fontId="76" fillId="0" borderId="15" xfId="0" applyFont="1" applyBorder="1" applyAlignment="1">
      <alignment vertical="center" wrapText="1"/>
    </xf>
    <xf numFmtId="4" fontId="75" fillId="0" borderId="61" xfId="2" applyNumberFormat="1" applyFont="1" applyFill="1" applyBorder="1" applyAlignment="1">
      <alignment horizontal="center" vertical="center"/>
    </xf>
    <xf numFmtId="10" fontId="76" fillId="5" borderId="15" xfId="2" applyNumberFormat="1" applyFont="1" applyFill="1" applyBorder="1" applyAlignment="1">
      <alignment horizontal="center" vertical="center"/>
    </xf>
    <xf numFmtId="10" fontId="76" fillId="98" borderId="15" xfId="0" applyNumberFormat="1" applyFont="1" applyFill="1" applyBorder="1" applyAlignment="1">
      <alignment horizontal="center" vertical="center"/>
    </xf>
    <xf numFmtId="4" fontId="84" fillId="2" borderId="61" xfId="0" applyNumberFormat="1" applyFont="1" applyFill="1" applyBorder="1" applyAlignment="1">
      <alignment horizontal="center"/>
    </xf>
    <xf numFmtId="10" fontId="76" fillId="98" borderId="86" xfId="0" applyNumberFormat="1" applyFont="1" applyFill="1" applyBorder="1" applyAlignment="1">
      <alignment horizontal="center" vertical="center"/>
    </xf>
    <xf numFmtId="10" fontId="76" fillId="98" borderId="87" xfId="0" applyNumberFormat="1" applyFont="1" applyFill="1" applyBorder="1" applyAlignment="1">
      <alignment horizontal="center" vertical="center"/>
    </xf>
    <xf numFmtId="177" fontId="77" fillId="97" borderId="90" xfId="0" applyNumberFormat="1" applyFont="1" applyFill="1" applyBorder="1" applyAlignment="1">
      <alignment horizontal="center" vertical="center"/>
    </xf>
    <xf numFmtId="177" fontId="84" fillId="40" borderId="18" xfId="0" applyNumberFormat="1" applyFont="1" applyFill="1" applyBorder="1" applyAlignment="1">
      <alignment horizontal="center" vertical="center"/>
    </xf>
    <xf numFmtId="4" fontId="84" fillId="98" borderId="17" xfId="0" applyNumberFormat="1" applyFont="1" applyFill="1" applyBorder="1" applyAlignment="1">
      <alignment horizontal="center" vertical="center"/>
    </xf>
    <xf numFmtId="4" fontId="84" fillId="5" borderId="17" xfId="0" applyNumberFormat="1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right" vertical="center"/>
    </xf>
    <xf numFmtId="2" fontId="3" fillId="0" borderId="21" xfId="0" applyNumberFormat="1" applyFont="1" applyBorder="1" applyAlignment="1">
      <alignment horizontal="right" vertical="center"/>
    </xf>
    <xf numFmtId="2" fontId="3" fillId="0" borderId="22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2" fontId="3" fillId="0" borderId="12" xfId="0" applyNumberFormat="1" applyFont="1" applyBorder="1" applyAlignment="1">
      <alignment horizontal="right" vertical="center"/>
    </xf>
    <xf numFmtId="0" fontId="98" fillId="5" borderId="0" xfId="0" applyFont="1" applyFill="1" applyAlignment="1">
      <alignment horizontal="left" vertical="center" wrapText="1"/>
    </xf>
    <xf numFmtId="0" fontId="95" fillId="0" borderId="0" xfId="0" applyFont="1" applyFill="1" applyAlignment="1">
      <alignment horizontal="center"/>
    </xf>
    <xf numFmtId="0" fontId="76" fillId="0" borderId="1" xfId="0" applyFont="1" applyFill="1" applyBorder="1" applyAlignment="1">
      <alignment horizontal="center" vertical="center" wrapText="1"/>
    </xf>
    <xf numFmtId="2" fontId="75" fillId="4" borderId="0" xfId="0" applyNumberFormat="1" applyFont="1" applyFill="1" applyBorder="1" applyAlignment="1">
      <alignment horizontal="right" vertical="center"/>
    </xf>
    <xf numFmtId="0" fontId="82" fillId="0" borderId="0" xfId="0" applyFont="1" applyFill="1" applyBorder="1" applyAlignment="1">
      <alignment horizontal="right" vertical="center"/>
    </xf>
    <xf numFmtId="4" fontId="84" fillId="0" borderId="90" xfId="0" applyNumberFormat="1" applyFont="1" applyFill="1" applyBorder="1" applyAlignment="1">
      <alignment horizontal="center" vertical="center" wrapText="1"/>
    </xf>
    <xf numFmtId="4" fontId="84" fillId="0" borderId="91" xfId="0" applyNumberFormat="1" applyFont="1" applyFill="1" applyBorder="1" applyAlignment="1">
      <alignment horizontal="center" vertical="center" wrapText="1"/>
    </xf>
    <xf numFmtId="0" fontId="95" fillId="5" borderId="0" xfId="0" applyFont="1" applyFill="1" applyAlignment="1">
      <alignment horizontal="center"/>
    </xf>
    <xf numFmtId="0" fontId="29" fillId="0" borderId="7" xfId="6" applyFont="1" applyBorder="1" applyAlignment="1">
      <alignment horizontal="left" vertical="center" wrapText="1"/>
    </xf>
    <xf numFmtId="0" fontId="29" fillId="0" borderId="0" xfId="6" applyFont="1" applyBorder="1" applyAlignment="1">
      <alignment horizontal="left" vertical="center" wrapText="1"/>
    </xf>
    <xf numFmtId="0" fontId="85" fillId="0" borderId="20" xfId="0" applyFont="1" applyFill="1" applyBorder="1" applyAlignment="1">
      <alignment horizontal="left"/>
    </xf>
    <xf numFmtId="0" fontId="85" fillId="0" borderId="22" xfId="0" applyFont="1" applyFill="1" applyBorder="1" applyAlignment="1">
      <alignment horizontal="left"/>
    </xf>
    <xf numFmtId="0" fontId="85" fillId="0" borderId="62" xfId="0" applyFont="1" applyFill="1" applyBorder="1" applyAlignment="1">
      <alignment horizontal="left" vertical="center"/>
    </xf>
    <xf numFmtId="0" fontId="85" fillId="0" borderId="84" xfId="0" applyFont="1" applyFill="1" applyBorder="1" applyAlignment="1">
      <alignment horizontal="left" vertical="center"/>
    </xf>
    <xf numFmtId="0" fontId="85" fillId="0" borderId="63" xfId="0" applyFont="1" applyFill="1" applyBorder="1" applyAlignment="1">
      <alignment horizontal="left"/>
    </xf>
    <xf numFmtId="0" fontId="85" fillId="0" borderId="30" xfId="0" applyFont="1" applyFill="1" applyBorder="1" applyAlignment="1">
      <alignment horizontal="left"/>
    </xf>
    <xf numFmtId="0" fontId="77" fillId="5" borderId="90" xfId="0" applyFont="1" applyFill="1" applyBorder="1" applyAlignment="1">
      <alignment horizontal="center"/>
    </xf>
    <xf numFmtId="0" fontId="77" fillId="5" borderId="91" xfId="0" applyFont="1" applyFill="1" applyBorder="1" applyAlignment="1">
      <alignment horizontal="center"/>
    </xf>
    <xf numFmtId="10" fontId="97" fillId="2" borderId="0" xfId="2" applyNumberFormat="1" applyFont="1" applyFill="1" applyAlignment="1">
      <alignment horizontal="center" vertical="center"/>
    </xf>
    <xf numFmtId="0" fontId="77" fillId="2" borderId="0" xfId="0" applyFont="1" applyFill="1" applyAlignment="1">
      <alignment horizontal="right" vertical="center"/>
    </xf>
    <xf numFmtId="49" fontId="84" fillId="0" borderId="0" xfId="0" applyNumberFormat="1" applyFont="1" applyBorder="1" applyAlignment="1">
      <alignment horizontal="left" vertical="center"/>
    </xf>
    <xf numFmtId="0" fontId="84" fillId="0" borderId="0" xfId="0" applyFont="1" applyAlignment="1">
      <alignment horizontal="right" vertical="center"/>
    </xf>
    <xf numFmtId="0" fontId="96" fillId="0" borderId="0" xfId="3" applyFont="1" applyAlignment="1">
      <alignment horizontal="center" vertical="center" wrapText="1"/>
    </xf>
    <xf numFmtId="177" fontId="84" fillId="40" borderId="19" xfId="0" applyNumberFormat="1" applyFont="1" applyFill="1" applyBorder="1" applyAlignment="1">
      <alignment horizontal="center" vertical="center"/>
    </xf>
    <xf numFmtId="0" fontId="76" fillId="0" borderId="93" xfId="0" applyFont="1" applyFill="1" applyBorder="1" applyAlignment="1">
      <alignment horizontal="center" vertical="center"/>
    </xf>
    <xf numFmtId="0" fontId="17" fillId="8" borderId="59" xfId="2106" applyBorder="1" applyAlignment="1">
      <alignment horizontal="center" vertical="center"/>
    </xf>
    <xf numFmtId="0" fontId="27" fillId="19" borderId="59" xfId="2108" applyBorder="1" applyAlignment="1">
      <alignment horizontal="center" vertical="center"/>
    </xf>
    <xf numFmtId="0" fontId="27" fillId="15" borderId="1" xfId="2107" applyBorder="1" applyAlignment="1">
      <alignment horizontal="center" vertical="center"/>
    </xf>
    <xf numFmtId="0" fontId="27" fillId="23" borderId="1" xfId="2109" applyBorder="1" applyAlignment="1">
      <alignment horizontal="center" vertical="center"/>
    </xf>
    <xf numFmtId="165" fontId="75" fillId="3" borderId="16" xfId="0" applyNumberFormat="1" applyFont="1" applyFill="1" applyBorder="1" applyAlignment="1">
      <alignment horizontal="center" vertical="center" wrapText="1"/>
    </xf>
    <xf numFmtId="9" fontId="75" fillId="3" borderId="15" xfId="2" applyFont="1" applyFill="1" applyBorder="1" applyAlignment="1">
      <alignment horizontal="center" vertical="center" wrapText="1"/>
    </xf>
    <xf numFmtId="165" fontId="75" fillId="3" borderId="15" xfId="0" applyNumberFormat="1" applyFont="1" applyFill="1" applyBorder="1" applyAlignment="1">
      <alignment horizontal="center" vertical="center" wrapText="1"/>
    </xf>
    <xf numFmtId="0" fontId="75" fillId="3" borderId="15" xfId="0" applyFont="1" applyFill="1" applyBorder="1" applyAlignment="1">
      <alignment horizontal="center" vertical="center" wrapText="1"/>
    </xf>
    <xf numFmtId="0" fontId="75" fillId="3" borderId="14" xfId="0" applyFont="1" applyFill="1" applyBorder="1" applyAlignment="1">
      <alignment horizontal="center" vertical="center" wrapText="1"/>
    </xf>
    <xf numFmtId="10" fontId="76" fillId="0" borderId="59" xfId="0" applyNumberFormat="1" applyFont="1" applyFill="1" applyBorder="1" applyAlignment="1">
      <alignment horizontal="center" vertical="center"/>
    </xf>
    <xf numFmtId="10" fontId="76" fillId="0" borderId="59" xfId="2" applyNumberFormat="1" applyFont="1" applyFill="1" applyBorder="1" applyAlignment="1">
      <alignment horizontal="center" vertical="center"/>
    </xf>
    <xf numFmtId="0" fontId="76" fillId="5" borderId="5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6" fillId="0" borderId="59" xfId="0" applyFont="1" applyBorder="1" applyAlignment="1">
      <alignment horizontal="center" vertical="center" wrapText="1"/>
    </xf>
    <xf numFmtId="4" fontId="76" fillId="0" borderId="59" xfId="0" applyNumberFormat="1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4" fontId="76" fillId="0" borderId="1" xfId="0" applyNumberFormat="1" applyFont="1" applyBorder="1" applyAlignment="1">
      <alignment horizontal="center" vertical="center" wrapText="1"/>
    </xf>
    <xf numFmtId="10" fontId="76" fillId="0" borderId="1" xfId="2" applyNumberFormat="1" applyFont="1" applyFill="1" applyBorder="1" applyAlignment="1">
      <alignment horizontal="center" vertical="center"/>
    </xf>
    <xf numFmtId="10" fontId="76" fillId="0" borderId="1" xfId="0" applyNumberFormat="1" applyFont="1" applyFill="1" applyBorder="1" applyAlignment="1">
      <alignment horizontal="center" vertical="center"/>
    </xf>
    <xf numFmtId="0" fontId="76" fillId="5" borderId="1" xfId="0" applyFont="1" applyFill="1" applyBorder="1" applyAlignment="1">
      <alignment horizontal="center" vertical="center"/>
    </xf>
    <xf numFmtId="4" fontId="76" fillId="0" borderId="1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/>
    </xf>
    <xf numFmtId="0" fontId="76" fillId="5" borderId="1" xfId="0" applyFont="1" applyFill="1" applyBorder="1" applyAlignment="1">
      <alignment horizontal="center" vertical="center" wrapText="1"/>
    </xf>
    <xf numFmtId="0" fontId="76" fillId="0" borderId="0" xfId="0" applyFont="1" applyAlignment="1">
      <alignment wrapText="1"/>
    </xf>
    <xf numFmtId="10" fontId="76" fillId="2" borderId="2" xfId="2" applyNumberFormat="1" applyFont="1" applyFill="1" applyBorder="1" applyAlignment="1">
      <alignment horizontal="center" vertical="center"/>
    </xf>
    <xf numFmtId="10" fontId="76" fillId="2" borderId="3" xfId="2" applyNumberFormat="1" applyFont="1" applyFill="1" applyBorder="1" applyAlignment="1">
      <alignment horizontal="center" vertical="center"/>
    </xf>
    <xf numFmtId="4" fontId="84" fillId="2" borderId="4" xfId="0" applyNumberFormat="1" applyFont="1" applyFill="1" applyBorder="1" applyAlignment="1">
      <alignment horizontal="center" vertical="center"/>
    </xf>
    <xf numFmtId="4" fontId="84" fillId="2" borderId="5" xfId="0" applyNumberFormat="1" applyFont="1" applyFill="1" applyBorder="1" applyAlignment="1">
      <alignment horizontal="center" vertical="center"/>
    </xf>
    <xf numFmtId="10" fontId="76" fillId="2" borderId="2" xfId="0" applyNumberFormat="1" applyFont="1" applyFill="1" applyBorder="1" applyAlignment="1">
      <alignment horizontal="center" vertical="center"/>
    </xf>
    <xf numFmtId="10" fontId="76" fillId="2" borderId="3" xfId="0" applyNumberFormat="1" applyFont="1" applyFill="1" applyBorder="1" applyAlignment="1">
      <alignment horizontal="center" vertical="center"/>
    </xf>
    <xf numFmtId="0" fontId="76" fillId="0" borderId="2" xfId="0" applyFont="1" applyFill="1" applyBorder="1" applyAlignment="1">
      <alignment horizontal="center" vertical="center"/>
    </xf>
    <xf numFmtId="10" fontId="87" fillId="0" borderId="18" xfId="2" applyNumberFormat="1" applyFont="1" applyFill="1" applyBorder="1" applyAlignment="1">
      <alignment horizontal="center" vertical="center"/>
    </xf>
    <xf numFmtId="10" fontId="87" fillId="0" borderId="19" xfId="2" applyNumberFormat="1" applyFont="1" applyFill="1" applyBorder="1" applyAlignment="1">
      <alignment horizontal="center" vertical="center"/>
    </xf>
    <xf numFmtId="4" fontId="76" fillId="0" borderId="18" xfId="0" applyNumberFormat="1" applyFont="1" applyFill="1" applyBorder="1" applyAlignment="1">
      <alignment horizontal="center" vertical="center"/>
    </xf>
    <xf numFmtId="4" fontId="76" fillId="0" borderId="19" xfId="0" applyNumberFormat="1" applyFont="1" applyFill="1" applyBorder="1" applyAlignment="1">
      <alignment horizontal="center" vertical="center"/>
    </xf>
    <xf numFmtId="10" fontId="87" fillId="0" borderId="4" xfId="2" applyNumberFormat="1" applyFont="1" applyFill="1" applyBorder="1" applyAlignment="1">
      <alignment horizontal="center" vertical="center"/>
    </xf>
    <xf numFmtId="10" fontId="87" fillId="0" borderId="5" xfId="2" applyNumberFormat="1" applyFont="1" applyFill="1" applyBorder="1" applyAlignment="1">
      <alignment horizontal="center" vertical="center"/>
    </xf>
    <xf numFmtId="10" fontId="76" fillId="98" borderId="55" xfId="0" applyNumberFormat="1" applyFont="1" applyFill="1" applyBorder="1" applyAlignment="1">
      <alignment horizontal="center" vertical="center"/>
    </xf>
    <xf numFmtId="4" fontId="81" fillId="0" borderId="1" xfId="0" applyNumberFormat="1" applyFont="1" applyFill="1" applyBorder="1" applyAlignment="1">
      <alignment horizontal="center" vertical="center" wrapText="1"/>
    </xf>
    <xf numFmtId="4" fontId="76" fillId="99" borderId="1" xfId="0" applyNumberFormat="1" applyFont="1" applyFill="1" applyBorder="1" applyAlignment="1">
      <alignment horizontal="center" vertical="center" wrapText="1"/>
    </xf>
    <xf numFmtId="2" fontId="76" fillId="2" borderId="1" xfId="0" applyNumberFormat="1" applyFont="1" applyFill="1" applyBorder="1" applyAlignment="1">
      <alignment vertical="center" wrapText="1"/>
    </xf>
    <xf numFmtId="2" fontId="76" fillId="2" borderId="1" xfId="0" applyNumberFormat="1" applyFont="1" applyFill="1" applyBorder="1" applyAlignment="1">
      <alignment vertical="center"/>
    </xf>
  </cellXfs>
  <cellStyles count="2458">
    <cellStyle name="12" xfId="8"/>
    <cellStyle name="12 1" xfId="9"/>
    <cellStyle name="20% - Ênfase1 1" xfId="10"/>
    <cellStyle name="20% - Ênfase1 10" xfId="11"/>
    <cellStyle name="20% - Ênfase1 10 2" xfId="12"/>
    <cellStyle name="20% - Ênfase1 11" xfId="13"/>
    <cellStyle name="20% - Ênfase1 11 2" xfId="14"/>
    <cellStyle name="20% - Ênfase1 12" xfId="15"/>
    <cellStyle name="20% - Ênfase1 12 2" xfId="16"/>
    <cellStyle name="20% - Ênfase1 13" xfId="17"/>
    <cellStyle name="20% - Ênfase1 13 2" xfId="18"/>
    <cellStyle name="20% - Ênfase1 14 2" xfId="19"/>
    <cellStyle name="20% - Ênfase1 15 2" xfId="20"/>
    <cellStyle name="20% - Ênfase1 16 2" xfId="21"/>
    <cellStyle name="20% - Ênfase1 17 2" xfId="22"/>
    <cellStyle name="20% - Ênfase1 2" xfId="23"/>
    <cellStyle name="20% - Ênfase1 2 2" xfId="24"/>
    <cellStyle name="20% - Ênfase1 2 2 2" xfId="25"/>
    <cellStyle name="20% - Ênfase1 2 2 3" xfId="26"/>
    <cellStyle name="20% - Ênfase1 2 2 4" xfId="27"/>
    <cellStyle name="20% - Ênfase1 2 3" xfId="28"/>
    <cellStyle name="20% - Ênfase1 2 4" xfId="29"/>
    <cellStyle name="20% - Ênfase1 3" xfId="30"/>
    <cellStyle name="20% - Ênfase1 3 2" xfId="31"/>
    <cellStyle name="20% - Ênfase1 3 2 2" xfId="32"/>
    <cellStyle name="20% - Ênfase1 3 2 3" xfId="33"/>
    <cellStyle name="20% - Ênfase1 3 2 4" xfId="34"/>
    <cellStyle name="20% - Ênfase1 3 3" xfId="35"/>
    <cellStyle name="20% - Ênfase1 3 4" xfId="36"/>
    <cellStyle name="20% - Ênfase1 4" xfId="37"/>
    <cellStyle name="20% - Ênfase1 4 2" xfId="38"/>
    <cellStyle name="20% - Ênfase1 4 3" xfId="39"/>
    <cellStyle name="20% - Ênfase1 4 4" xfId="40"/>
    <cellStyle name="20% - Ênfase1 4 5" xfId="41"/>
    <cellStyle name="20% - Ênfase1 5" xfId="42"/>
    <cellStyle name="20% - Ênfase1 5 2" xfId="43"/>
    <cellStyle name="20% - Ênfase1 5 3" xfId="44"/>
    <cellStyle name="20% - Ênfase1 5 4" xfId="45"/>
    <cellStyle name="20% - Ênfase1 6" xfId="46"/>
    <cellStyle name="20% - Ênfase1 6 2" xfId="47"/>
    <cellStyle name="20% - Ênfase1 7" xfId="48"/>
    <cellStyle name="20% - Ênfase1 7 2" xfId="49"/>
    <cellStyle name="20% - Ênfase1 8" xfId="50"/>
    <cellStyle name="20% - Ênfase1 8 2" xfId="51"/>
    <cellStyle name="20% - Ênfase1 9" xfId="52"/>
    <cellStyle name="20% - Ênfase1 9 2" xfId="53"/>
    <cellStyle name="20% - Ênfase2 1" xfId="54"/>
    <cellStyle name="20% - Ênfase2 10" xfId="55"/>
    <cellStyle name="20% - Ênfase2 10 2" xfId="56"/>
    <cellStyle name="20% - Ênfase2 11" xfId="57"/>
    <cellStyle name="20% - Ênfase2 11 2" xfId="58"/>
    <cellStyle name="20% - Ênfase2 12" xfId="59"/>
    <cellStyle name="20% - Ênfase2 12 2" xfId="60"/>
    <cellStyle name="20% - Ênfase2 13" xfId="61"/>
    <cellStyle name="20% - Ênfase2 13 2" xfId="62"/>
    <cellStyle name="20% - Ênfase2 14 2" xfId="63"/>
    <cellStyle name="20% - Ênfase2 15 2" xfId="64"/>
    <cellStyle name="20% - Ênfase2 16 2" xfId="65"/>
    <cellStyle name="20% - Ênfase2 17 2" xfId="66"/>
    <cellStyle name="20% - Ênfase2 2" xfId="67"/>
    <cellStyle name="20% - Ênfase2 2 2" xfId="68"/>
    <cellStyle name="20% - Ênfase2 2 2 2" xfId="69"/>
    <cellStyle name="20% - Ênfase2 2 2 3" xfId="70"/>
    <cellStyle name="20% - Ênfase2 2 2 4" xfId="71"/>
    <cellStyle name="20% - Ênfase2 2 3" xfId="72"/>
    <cellStyle name="20% - Ênfase2 2 4" xfId="73"/>
    <cellStyle name="20% - Ênfase2 3" xfId="74"/>
    <cellStyle name="20% - Ênfase2 3 2" xfId="75"/>
    <cellStyle name="20% - Ênfase2 3 2 2" xfId="76"/>
    <cellStyle name="20% - Ênfase2 3 2 3" xfId="77"/>
    <cellStyle name="20% - Ênfase2 3 2 4" xfId="78"/>
    <cellStyle name="20% - Ênfase2 3 3" xfId="79"/>
    <cellStyle name="20% - Ênfase2 3 4" xfId="80"/>
    <cellStyle name="20% - Ênfase2 4" xfId="81"/>
    <cellStyle name="20% - Ênfase2 4 2" xfId="82"/>
    <cellStyle name="20% - Ênfase2 4 3" xfId="83"/>
    <cellStyle name="20% - Ênfase2 4 4" xfId="84"/>
    <cellStyle name="20% - Ênfase2 4 5" xfId="85"/>
    <cellStyle name="20% - Ênfase2 5" xfId="86"/>
    <cellStyle name="20% - Ênfase2 5 2" xfId="87"/>
    <cellStyle name="20% - Ênfase2 5 3" xfId="88"/>
    <cellStyle name="20% - Ênfase2 5 4" xfId="89"/>
    <cellStyle name="20% - Ênfase2 6" xfId="90"/>
    <cellStyle name="20% - Ênfase2 6 2" xfId="91"/>
    <cellStyle name="20% - Ênfase2 7" xfId="92"/>
    <cellStyle name="20% - Ênfase2 7 2" xfId="93"/>
    <cellStyle name="20% - Ênfase2 8" xfId="94"/>
    <cellStyle name="20% - Ênfase2 8 2" xfId="95"/>
    <cellStyle name="20% - Ênfase2 9" xfId="96"/>
    <cellStyle name="20% - Ênfase2 9 2" xfId="97"/>
    <cellStyle name="20% - Ênfase3 1" xfId="98"/>
    <cellStyle name="20% - Ênfase3 10" xfId="99"/>
    <cellStyle name="20% - Ênfase3 10 2" xfId="100"/>
    <cellStyle name="20% - Ênfase3 11" xfId="101"/>
    <cellStyle name="20% - Ênfase3 11 2" xfId="102"/>
    <cellStyle name="20% - Ênfase3 12" xfId="103"/>
    <cellStyle name="20% - Ênfase3 12 2" xfId="104"/>
    <cellStyle name="20% - Ênfase3 13" xfId="105"/>
    <cellStyle name="20% - Ênfase3 13 2" xfId="106"/>
    <cellStyle name="20% - Ênfase3 14 2" xfId="107"/>
    <cellStyle name="20% - Ênfase3 15 2" xfId="108"/>
    <cellStyle name="20% - Ênfase3 16 2" xfId="109"/>
    <cellStyle name="20% - Ênfase3 17 2" xfId="110"/>
    <cellStyle name="20% - Ênfase3 2" xfId="111"/>
    <cellStyle name="20% - Ênfase3 2 2" xfId="112"/>
    <cellStyle name="20% - Ênfase3 2 2 2" xfId="113"/>
    <cellStyle name="20% - Ênfase3 2 2 3" xfId="114"/>
    <cellStyle name="20% - Ênfase3 2 2 4" xfId="115"/>
    <cellStyle name="20% - Ênfase3 2 3" xfId="116"/>
    <cellStyle name="20% - Ênfase3 2 4" xfId="117"/>
    <cellStyle name="20% - Ênfase3 3" xfId="118"/>
    <cellStyle name="20% - Ênfase3 3 2" xfId="119"/>
    <cellStyle name="20% - Ênfase3 3 2 2" xfId="120"/>
    <cellStyle name="20% - Ênfase3 3 2 3" xfId="121"/>
    <cellStyle name="20% - Ênfase3 3 2 4" xfId="122"/>
    <cellStyle name="20% - Ênfase3 3 3" xfId="123"/>
    <cellStyle name="20% - Ênfase3 3 4" xfId="124"/>
    <cellStyle name="20% - Ênfase3 4" xfId="125"/>
    <cellStyle name="20% - Ênfase3 4 2" xfId="126"/>
    <cellStyle name="20% - Ênfase3 4 3" xfId="127"/>
    <cellStyle name="20% - Ênfase3 4 4" xfId="128"/>
    <cellStyle name="20% - Ênfase3 4 5" xfId="129"/>
    <cellStyle name="20% - Ênfase3 5" xfId="130"/>
    <cellStyle name="20% - Ênfase3 5 2" xfId="131"/>
    <cellStyle name="20% - Ênfase3 5 3" xfId="132"/>
    <cellStyle name="20% - Ênfase3 5 4" xfId="133"/>
    <cellStyle name="20% - Ênfase3 6" xfId="134"/>
    <cellStyle name="20% - Ênfase3 6 2" xfId="135"/>
    <cellStyle name="20% - Ênfase3 7" xfId="136"/>
    <cellStyle name="20% - Ênfase3 7 2" xfId="137"/>
    <cellStyle name="20% - Ênfase3 8" xfId="138"/>
    <cellStyle name="20% - Ênfase3 8 2" xfId="139"/>
    <cellStyle name="20% - Ênfase3 9" xfId="140"/>
    <cellStyle name="20% - Ênfase3 9 2" xfId="141"/>
    <cellStyle name="20% - Ênfase4 1" xfId="142"/>
    <cellStyle name="20% - Ênfase4 10" xfId="143"/>
    <cellStyle name="20% - Ênfase4 10 2" xfId="144"/>
    <cellStyle name="20% - Ênfase4 11" xfId="145"/>
    <cellStyle name="20% - Ênfase4 11 2" xfId="146"/>
    <cellStyle name="20% - Ênfase4 12" xfId="147"/>
    <cellStyle name="20% - Ênfase4 12 2" xfId="148"/>
    <cellStyle name="20% - Ênfase4 13" xfId="149"/>
    <cellStyle name="20% - Ênfase4 13 2" xfId="150"/>
    <cellStyle name="20% - Ênfase4 14 2" xfId="151"/>
    <cellStyle name="20% - Ênfase4 15 2" xfId="152"/>
    <cellStyle name="20% - Ênfase4 16 2" xfId="153"/>
    <cellStyle name="20% - Ênfase4 17 2" xfId="154"/>
    <cellStyle name="20% - Ênfase4 2" xfId="155"/>
    <cellStyle name="20% - Ênfase4 2 2" xfId="156"/>
    <cellStyle name="20% - Ênfase4 2 2 2" xfId="157"/>
    <cellStyle name="20% - Ênfase4 2 2 3" xfId="158"/>
    <cellStyle name="20% - Ênfase4 2 2 4" xfId="159"/>
    <cellStyle name="20% - Ênfase4 2 3" xfId="160"/>
    <cellStyle name="20% - Ênfase4 2 4" xfId="161"/>
    <cellStyle name="20% - Ênfase4 3" xfId="162"/>
    <cellStyle name="20% - Ênfase4 3 2" xfId="163"/>
    <cellStyle name="20% - Ênfase4 3 2 2" xfId="164"/>
    <cellStyle name="20% - Ênfase4 3 2 3" xfId="165"/>
    <cellStyle name="20% - Ênfase4 3 2 4" xfId="166"/>
    <cellStyle name="20% - Ênfase4 3 3" xfId="167"/>
    <cellStyle name="20% - Ênfase4 3 4" xfId="168"/>
    <cellStyle name="20% - Ênfase4 4" xfId="169"/>
    <cellStyle name="20% - Ênfase4 4 2" xfId="170"/>
    <cellStyle name="20% - Ênfase4 4 3" xfId="171"/>
    <cellStyle name="20% - Ênfase4 4 4" xfId="172"/>
    <cellStyle name="20% - Ênfase4 4 5" xfId="173"/>
    <cellStyle name="20% - Ênfase4 5" xfId="174"/>
    <cellStyle name="20% - Ênfase4 5 2" xfId="175"/>
    <cellStyle name="20% - Ênfase4 5 3" xfId="176"/>
    <cellStyle name="20% - Ênfase4 5 4" xfId="177"/>
    <cellStyle name="20% - Ênfase4 6" xfId="178"/>
    <cellStyle name="20% - Ênfase4 6 2" xfId="179"/>
    <cellStyle name="20% - Ênfase4 7" xfId="180"/>
    <cellStyle name="20% - Ênfase4 7 2" xfId="181"/>
    <cellStyle name="20% - Ênfase4 8" xfId="182"/>
    <cellStyle name="20% - Ênfase4 8 2" xfId="183"/>
    <cellStyle name="20% - Ênfase4 9" xfId="184"/>
    <cellStyle name="20% - Ênfase4 9 2" xfId="185"/>
    <cellStyle name="20% - Ênfase5 1" xfId="186"/>
    <cellStyle name="20% - Ênfase5 10" xfId="187"/>
    <cellStyle name="20% - Ênfase5 10 2" xfId="188"/>
    <cellStyle name="20% - Ênfase5 11" xfId="189"/>
    <cellStyle name="20% - Ênfase5 11 2" xfId="190"/>
    <cellStyle name="20% - Ênfase5 12" xfId="191"/>
    <cellStyle name="20% - Ênfase5 12 2" xfId="192"/>
    <cellStyle name="20% - Ênfase5 13" xfId="193"/>
    <cellStyle name="20% - Ênfase5 13 2" xfId="194"/>
    <cellStyle name="20% - Ênfase5 14 2" xfId="195"/>
    <cellStyle name="20% - Ênfase5 15 2" xfId="196"/>
    <cellStyle name="20% - Ênfase5 16 2" xfId="197"/>
    <cellStyle name="20% - Ênfase5 17 2" xfId="198"/>
    <cellStyle name="20% - Ênfase5 2" xfId="199"/>
    <cellStyle name="20% - Ênfase5 2 2" xfId="200"/>
    <cellStyle name="20% - Ênfase5 2 2 2" xfId="201"/>
    <cellStyle name="20% - Ênfase5 2 2 3" xfId="202"/>
    <cellStyle name="20% - Ênfase5 2 3" xfId="203"/>
    <cellStyle name="20% - Ênfase5 3" xfId="204"/>
    <cellStyle name="20% - Ênfase5 3 2" xfId="205"/>
    <cellStyle name="20% - Ênfase5 3 2 2" xfId="206"/>
    <cellStyle name="20% - Ênfase5 3 2 3" xfId="207"/>
    <cellStyle name="20% - Ênfase5 3 3" xfId="208"/>
    <cellStyle name="20% - Ênfase5 4" xfId="209"/>
    <cellStyle name="20% - Ênfase5 4 2" xfId="210"/>
    <cellStyle name="20% - Ênfase5 4 3" xfId="211"/>
    <cellStyle name="20% - Ênfase5 4 4" xfId="212"/>
    <cellStyle name="20% - Ênfase5 5" xfId="213"/>
    <cellStyle name="20% - Ênfase5 5 2" xfId="214"/>
    <cellStyle name="20% - Ênfase5 5 3" xfId="215"/>
    <cellStyle name="20% - Ênfase5 6" xfId="216"/>
    <cellStyle name="20% - Ênfase5 6 2" xfId="217"/>
    <cellStyle name="20% - Ênfase5 7" xfId="218"/>
    <cellStyle name="20% - Ênfase5 7 2" xfId="219"/>
    <cellStyle name="20% - Ênfase5 8" xfId="220"/>
    <cellStyle name="20% - Ênfase5 8 2" xfId="221"/>
    <cellStyle name="20% - Ênfase5 9" xfId="222"/>
    <cellStyle name="20% - Ênfase5 9 2" xfId="223"/>
    <cellStyle name="20% - Ênfase6 1" xfId="224"/>
    <cellStyle name="20% - Ênfase6 10" xfId="225"/>
    <cellStyle name="20% - Ênfase6 10 2" xfId="226"/>
    <cellStyle name="20% - Ênfase6 11" xfId="227"/>
    <cellStyle name="20% - Ênfase6 11 2" xfId="228"/>
    <cellStyle name="20% - Ênfase6 12" xfId="229"/>
    <cellStyle name="20% - Ênfase6 12 2" xfId="230"/>
    <cellStyle name="20% - Ênfase6 13" xfId="231"/>
    <cellStyle name="20% - Ênfase6 13 2" xfId="232"/>
    <cellStyle name="20% - Ênfase6 14 2" xfId="233"/>
    <cellStyle name="20% - Ênfase6 15 2" xfId="234"/>
    <cellStyle name="20% - Ênfase6 16 2" xfId="235"/>
    <cellStyle name="20% - Ênfase6 17 2" xfId="236"/>
    <cellStyle name="20% - Ênfase6 2" xfId="237"/>
    <cellStyle name="20% - Ênfase6 2 2" xfId="238"/>
    <cellStyle name="20% - Ênfase6 2 2 2" xfId="239"/>
    <cellStyle name="20% - Ênfase6 2 2 3" xfId="240"/>
    <cellStyle name="20% - Ênfase6 2 3" xfId="241"/>
    <cellStyle name="20% - Ênfase6 3" xfId="242"/>
    <cellStyle name="20% - Ênfase6 3 2" xfId="243"/>
    <cellStyle name="20% - Ênfase6 3 2 2" xfId="244"/>
    <cellStyle name="20% - Ênfase6 3 2 3" xfId="245"/>
    <cellStyle name="20% - Ênfase6 3 3" xfId="246"/>
    <cellStyle name="20% - Ênfase6 4" xfId="247"/>
    <cellStyle name="20% - Ênfase6 4 2" xfId="248"/>
    <cellStyle name="20% - Ênfase6 4 3" xfId="249"/>
    <cellStyle name="20% - Ênfase6 4 4" xfId="250"/>
    <cellStyle name="20% - Ênfase6 5" xfId="251"/>
    <cellStyle name="20% - Ênfase6 5 2" xfId="252"/>
    <cellStyle name="20% - Ênfase6 5 3" xfId="253"/>
    <cellStyle name="20% - Ênfase6 6" xfId="254"/>
    <cellStyle name="20% - Ênfase6 6 2" xfId="255"/>
    <cellStyle name="20% - Ênfase6 7" xfId="256"/>
    <cellStyle name="20% - Ênfase6 7 2" xfId="257"/>
    <cellStyle name="20% - Ênfase6 8" xfId="258"/>
    <cellStyle name="20% - Ênfase6 8 2" xfId="259"/>
    <cellStyle name="20% - Ênfase6 9" xfId="260"/>
    <cellStyle name="20% - Ênfase6 9 2" xfId="261"/>
    <cellStyle name="40% - Ênfase1 1" xfId="262"/>
    <cellStyle name="40% - Ênfase1 10" xfId="263"/>
    <cellStyle name="40% - Ênfase1 10 2" xfId="264"/>
    <cellStyle name="40% - Ênfase1 11" xfId="265"/>
    <cellStyle name="40% - Ênfase1 11 2" xfId="266"/>
    <cellStyle name="40% - Ênfase1 12" xfId="267"/>
    <cellStyle name="40% - Ênfase1 12 2" xfId="268"/>
    <cellStyle name="40% - Ênfase1 13" xfId="269"/>
    <cellStyle name="40% - Ênfase1 13 2" xfId="270"/>
    <cellStyle name="40% - Ênfase1 14 2" xfId="271"/>
    <cellStyle name="40% - Ênfase1 15 2" xfId="272"/>
    <cellStyle name="40% - Ênfase1 16 2" xfId="273"/>
    <cellStyle name="40% - Ênfase1 17 2" xfId="274"/>
    <cellStyle name="40% - Ênfase1 2" xfId="275"/>
    <cellStyle name="40% - Ênfase1 2 2" xfId="276"/>
    <cellStyle name="40% - Ênfase1 2 2 2" xfId="277"/>
    <cellStyle name="40% - Ênfase1 2 2 3" xfId="278"/>
    <cellStyle name="40% - Ênfase1 2 3" xfId="279"/>
    <cellStyle name="40% - Ênfase1 3" xfId="280"/>
    <cellStyle name="40% - Ênfase1 3 2" xfId="281"/>
    <cellStyle name="40% - Ênfase1 3 2 2" xfId="282"/>
    <cellStyle name="40% - Ênfase1 3 2 3" xfId="283"/>
    <cellStyle name="40% - Ênfase1 3 3" xfId="284"/>
    <cellStyle name="40% - Ênfase1 4" xfId="285"/>
    <cellStyle name="40% - Ênfase1 4 2" xfId="286"/>
    <cellStyle name="40% - Ênfase1 4 3" xfId="287"/>
    <cellStyle name="40% - Ênfase1 4 4" xfId="288"/>
    <cellStyle name="40% - Ênfase1 5" xfId="289"/>
    <cellStyle name="40% - Ênfase1 5 2" xfId="290"/>
    <cellStyle name="40% - Ênfase1 5 3" xfId="291"/>
    <cellStyle name="40% - Ênfase1 6" xfId="292"/>
    <cellStyle name="40% - Ênfase1 6 2" xfId="293"/>
    <cellStyle name="40% - Ênfase1 7" xfId="294"/>
    <cellStyle name="40% - Ênfase1 7 2" xfId="295"/>
    <cellStyle name="40% - Ênfase1 8" xfId="296"/>
    <cellStyle name="40% - Ênfase1 8 2" xfId="297"/>
    <cellStyle name="40% - Ênfase1 9" xfId="298"/>
    <cellStyle name="40% - Ênfase1 9 2" xfId="299"/>
    <cellStyle name="40% - Ênfase2 1" xfId="300"/>
    <cellStyle name="40% - Ênfase2 10" xfId="301"/>
    <cellStyle name="40% - Ênfase2 10 2" xfId="302"/>
    <cellStyle name="40% - Ênfase2 11" xfId="303"/>
    <cellStyle name="40% - Ênfase2 11 2" xfId="304"/>
    <cellStyle name="40% - Ênfase2 12" xfId="305"/>
    <cellStyle name="40% - Ênfase2 12 2" xfId="306"/>
    <cellStyle name="40% - Ênfase2 13" xfId="307"/>
    <cellStyle name="40% - Ênfase2 13 2" xfId="308"/>
    <cellStyle name="40% - Ênfase2 14 2" xfId="309"/>
    <cellStyle name="40% - Ênfase2 15 2" xfId="310"/>
    <cellStyle name="40% - Ênfase2 16 2" xfId="311"/>
    <cellStyle name="40% - Ênfase2 17 2" xfId="312"/>
    <cellStyle name="40% - Ênfase2 2" xfId="313"/>
    <cellStyle name="40% - Ênfase2 2 2" xfId="314"/>
    <cellStyle name="40% - Ênfase2 2 2 2" xfId="315"/>
    <cellStyle name="40% - Ênfase2 2 2 3" xfId="316"/>
    <cellStyle name="40% - Ênfase2 2 3" xfId="317"/>
    <cellStyle name="40% - Ênfase2 3" xfId="318"/>
    <cellStyle name="40% - Ênfase2 3 2" xfId="319"/>
    <cellStyle name="40% - Ênfase2 3 2 2" xfId="320"/>
    <cellStyle name="40% - Ênfase2 3 2 3" xfId="321"/>
    <cellStyle name="40% - Ênfase2 3 3" xfId="322"/>
    <cellStyle name="40% - Ênfase2 4" xfId="323"/>
    <cellStyle name="40% - Ênfase2 4 2" xfId="324"/>
    <cellStyle name="40% - Ênfase2 4 3" xfId="325"/>
    <cellStyle name="40% - Ênfase2 4 4" xfId="326"/>
    <cellStyle name="40% - Ênfase2 5" xfId="327"/>
    <cellStyle name="40% - Ênfase2 5 2" xfId="328"/>
    <cellStyle name="40% - Ênfase2 5 3" xfId="329"/>
    <cellStyle name="40% - Ênfase2 6" xfId="330"/>
    <cellStyle name="40% - Ênfase2 6 2" xfId="331"/>
    <cellStyle name="40% - Ênfase2 7" xfId="332"/>
    <cellStyle name="40% - Ênfase2 7 2" xfId="333"/>
    <cellStyle name="40% - Ênfase2 8" xfId="334"/>
    <cellStyle name="40% - Ênfase2 8 2" xfId="335"/>
    <cellStyle name="40% - Ênfase2 9" xfId="336"/>
    <cellStyle name="40% - Ênfase2 9 2" xfId="337"/>
    <cellStyle name="40% - Ênfase3 1" xfId="338"/>
    <cellStyle name="40% - Ênfase3 10" xfId="339"/>
    <cellStyle name="40% - Ênfase3 10 2" xfId="340"/>
    <cellStyle name="40% - Ênfase3 11" xfId="341"/>
    <cellStyle name="40% - Ênfase3 11 2" xfId="342"/>
    <cellStyle name="40% - Ênfase3 12" xfId="343"/>
    <cellStyle name="40% - Ênfase3 12 2" xfId="344"/>
    <cellStyle name="40% - Ênfase3 13" xfId="345"/>
    <cellStyle name="40% - Ênfase3 13 2" xfId="346"/>
    <cellStyle name="40% - Ênfase3 14 2" xfId="347"/>
    <cellStyle name="40% - Ênfase3 15 2" xfId="348"/>
    <cellStyle name="40% - Ênfase3 16 2" xfId="349"/>
    <cellStyle name="40% - Ênfase3 17 2" xfId="350"/>
    <cellStyle name="40% - Ênfase3 2" xfId="351"/>
    <cellStyle name="40% - Ênfase3 2 2" xfId="352"/>
    <cellStyle name="40% - Ênfase3 2 2 2" xfId="353"/>
    <cellStyle name="40% - Ênfase3 2 2 3" xfId="354"/>
    <cellStyle name="40% - Ênfase3 2 2 4" xfId="355"/>
    <cellStyle name="40% - Ênfase3 2 3" xfId="356"/>
    <cellStyle name="40% - Ênfase3 2 4" xfId="357"/>
    <cellStyle name="40% - Ênfase3 3" xfId="358"/>
    <cellStyle name="40% - Ênfase3 3 2" xfId="359"/>
    <cellStyle name="40% - Ênfase3 3 2 2" xfId="360"/>
    <cellStyle name="40% - Ênfase3 3 2 3" xfId="361"/>
    <cellStyle name="40% - Ênfase3 3 2 4" xfId="362"/>
    <cellStyle name="40% - Ênfase3 3 3" xfId="363"/>
    <cellStyle name="40% - Ênfase3 3 4" xfId="364"/>
    <cellStyle name="40% - Ênfase3 4" xfId="365"/>
    <cellStyle name="40% - Ênfase3 4 2" xfId="366"/>
    <cellStyle name="40% - Ênfase3 4 3" xfId="367"/>
    <cellStyle name="40% - Ênfase3 4 4" xfId="368"/>
    <cellStyle name="40% - Ênfase3 4 5" xfId="369"/>
    <cellStyle name="40% - Ênfase3 5" xfId="370"/>
    <cellStyle name="40% - Ênfase3 5 2" xfId="371"/>
    <cellStyle name="40% - Ênfase3 5 3" xfId="372"/>
    <cellStyle name="40% - Ênfase3 5 4" xfId="373"/>
    <cellStyle name="40% - Ênfase3 6" xfId="374"/>
    <cellStyle name="40% - Ênfase3 6 2" xfId="375"/>
    <cellStyle name="40% - Ênfase3 7" xfId="376"/>
    <cellStyle name="40% - Ênfase3 7 2" xfId="377"/>
    <cellStyle name="40% - Ênfase3 8" xfId="378"/>
    <cellStyle name="40% - Ênfase3 8 2" xfId="379"/>
    <cellStyle name="40% - Ênfase3 9" xfId="380"/>
    <cellStyle name="40% - Ênfase3 9 2" xfId="381"/>
    <cellStyle name="40% - Ênfase4 1" xfId="382"/>
    <cellStyle name="40% - Ênfase4 10" xfId="383"/>
    <cellStyle name="40% - Ênfase4 10 2" xfId="384"/>
    <cellStyle name="40% - Ênfase4 11" xfId="385"/>
    <cellStyle name="40% - Ênfase4 11 2" xfId="386"/>
    <cellStyle name="40% - Ênfase4 12" xfId="387"/>
    <cellStyle name="40% - Ênfase4 12 2" xfId="388"/>
    <cellStyle name="40% - Ênfase4 13" xfId="389"/>
    <cellStyle name="40% - Ênfase4 13 2" xfId="390"/>
    <cellStyle name="40% - Ênfase4 14 2" xfId="391"/>
    <cellStyle name="40% - Ênfase4 15 2" xfId="392"/>
    <cellStyle name="40% - Ênfase4 16 2" xfId="393"/>
    <cellStyle name="40% - Ênfase4 17 2" xfId="394"/>
    <cellStyle name="40% - Ênfase4 2" xfId="395"/>
    <cellStyle name="40% - Ênfase4 2 2" xfId="396"/>
    <cellStyle name="40% - Ênfase4 2 2 2" xfId="397"/>
    <cellStyle name="40% - Ênfase4 2 2 3" xfId="398"/>
    <cellStyle name="40% - Ênfase4 2 3" xfId="399"/>
    <cellStyle name="40% - Ênfase4 3" xfId="400"/>
    <cellStyle name="40% - Ênfase4 3 2" xfId="401"/>
    <cellStyle name="40% - Ênfase4 3 2 2" xfId="402"/>
    <cellStyle name="40% - Ênfase4 3 2 3" xfId="403"/>
    <cellStyle name="40% - Ênfase4 3 3" xfId="404"/>
    <cellStyle name="40% - Ênfase4 4" xfId="405"/>
    <cellStyle name="40% - Ênfase4 4 2" xfId="406"/>
    <cellStyle name="40% - Ênfase4 4 3" xfId="407"/>
    <cellStyle name="40% - Ênfase4 4 4" xfId="408"/>
    <cellStyle name="40% - Ênfase4 5" xfId="409"/>
    <cellStyle name="40% - Ênfase4 5 2" xfId="410"/>
    <cellStyle name="40% - Ênfase4 5 3" xfId="411"/>
    <cellStyle name="40% - Ênfase4 6" xfId="412"/>
    <cellStyle name="40% - Ênfase4 6 2" xfId="413"/>
    <cellStyle name="40% - Ênfase4 7" xfId="414"/>
    <cellStyle name="40% - Ênfase4 7 2" xfId="415"/>
    <cellStyle name="40% - Ênfase4 8" xfId="416"/>
    <cellStyle name="40% - Ênfase4 8 2" xfId="417"/>
    <cellStyle name="40% - Ênfase4 9" xfId="418"/>
    <cellStyle name="40% - Ênfase4 9 2" xfId="419"/>
    <cellStyle name="40% - Ênfase5 1" xfId="420"/>
    <cellStyle name="40% - Ênfase5 10" xfId="421"/>
    <cellStyle name="40% - Ênfase5 10 2" xfId="422"/>
    <cellStyle name="40% - Ênfase5 11" xfId="423"/>
    <cellStyle name="40% - Ênfase5 11 2" xfId="424"/>
    <cellStyle name="40% - Ênfase5 12" xfId="425"/>
    <cellStyle name="40% - Ênfase5 12 2" xfId="426"/>
    <cellStyle name="40% - Ênfase5 13" xfId="427"/>
    <cellStyle name="40% - Ênfase5 13 2" xfId="428"/>
    <cellStyle name="40% - Ênfase5 14 2" xfId="429"/>
    <cellStyle name="40% - Ênfase5 15 2" xfId="430"/>
    <cellStyle name="40% - Ênfase5 16 2" xfId="431"/>
    <cellStyle name="40% - Ênfase5 17 2" xfId="432"/>
    <cellStyle name="40% - Ênfase5 2" xfId="433"/>
    <cellStyle name="40% - Ênfase5 2 2" xfId="434"/>
    <cellStyle name="40% - Ênfase5 2 2 2" xfId="435"/>
    <cellStyle name="40% - Ênfase5 2 2 3" xfId="436"/>
    <cellStyle name="40% - Ênfase5 2 3" xfId="437"/>
    <cellStyle name="40% - Ênfase5 3" xfId="438"/>
    <cellStyle name="40% - Ênfase5 3 2" xfId="439"/>
    <cellStyle name="40% - Ênfase5 3 2 2" xfId="440"/>
    <cellStyle name="40% - Ênfase5 3 2 3" xfId="441"/>
    <cellStyle name="40% - Ênfase5 3 3" xfId="442"/>
    <cellStyle name="40% - Ênfase5 4" xfId="443"/>
    <cellStyle name="40% - Ênfase5 4 2" xfId="444"/>
    <cellStyle name="40% - Ênfase5 4 3" xfId="445"/>
    <cellStyle name="40% - Ênfase5 4 4" xfId="446"/>
    <cellStyle name="40% - Ênfase5 5" xfId="447"/>
    <cellStyle name="40% - Ênfase5 5 2" xfId="448"/>
    <cellStyle name="40% - Ênfase5 5 3" xfId="449"/>
    <cellStyle name="40% - Ênfase5 6" xfId="450"/>
    <cellStyle name="40% - Ênfase5 6 2" xfId="451"/>
    <cellStyle name="40% - Ênfase5 7" xfId="452"/>
    <cellStyle name="40% - Ênfase5 7 2" xfId="453"/>
    <cellStyle name="40% - Ênfase5 8" xfId="454"/>
    <cellStyle name="40% - Ênfase5 8 2" xfId="455"/>
    <cellStyle name="40% - Ênfase5 9" xfId="456"/>
    <cellStyle name="40% - Ênfase5 9 2" xfId="457"/>
    <cellStyle name="40% - Ênfase6 1" xfId="458"/>
    <cellStyle name="40% - Ênfase6 10" xfId="459"/>
    <cellStyle name="40% - Ênfase6 10 2" xfId="460"/>
    <cellStyle name="40% - Ênfase6 11" xfId="461"/>
    <cellStyle name="40% - Ênfase6 11 2" xfId="462"/>
    <cellStyle name="40% - Ênfase6 12" xfId="463"/>
    <cellStyle name="40% - Ênfase6 12 2" xfId="464"/>
    <cellStyle name="40% - Ênfase6 13" xfId="465"/>
    <cellStyle name="40% - Ênfase6 13 2" xfId="466"/>
    <cellStyle name="40% - Ênfase6 14 2" xfId="467"/>
    <cellStyle name="40% - Ênfase6 15 2" xfId="468"/>
    <cellStyle name="40% - Ênfase6 16 2" xfId="469"/>
    <cellStyle name="40% - Ênfase6 17 2" xfId="470"/>
    <cellStyle name="40% - Ênfase6 2" xfId="471"/>
    <cellStyle name="40% - Ênfase6 2 2" xfId="472"/>
    <cellStyle name="40% - Ênfase6 2 2 2" xfId="473"/>
    <cellStyle name="40% - Ênfase6 2 2 3" xfId="474"/>
    <cellStyle name="40% - Ênfase6 2 3" xfId="475"/>
    <cellStyle name="40% - Ênfase6 3" xfId="476"/>
    <cellStyle name="40% - Ênfase6 3 2" xfId="477"/>
    <cellStyle name="40% - Ênfase6 3 2 2" xfId="478"/>
    <cellStyle name="40% - Ênfase6 3 2 3" xfId="479"/>
    <cellStyle name="40% - Ênfase6 3 3" xfId="480"/>
    <cellStyle name="40% - Ênfase6 4" xfId="481"/>
    <cellStyle name="40% - Ênfase6 4 2" xfId="482"/>
    <cellStyle name="40% - Ênfase6 4 3" xfId="483"/>
    <cellStyle name="40% - Ênfase6 4 4" xfId="484"/>
    <cellStyle name="40% - Ênfase6 5" xfId="485"/>
    <cellStyle name="40% - Ênfase6 5 2" xfId="486"/>
    <cellStyle name="40% - Ênfase6 5 3" xfId="487"/>
    <cellStyle name="40% - Ênfase6 6" xfId="488"/>
    <cellStyle name="40% - Ênfase6 6 2" xfId="489"/>
    <cellStyle name="40% - Ênfase6 7" xfId="490"/>
    <cellStyle name="40% - Ênfase6 7 2" xfId="491"/>
    <cellStyle name="40% - Ênfase6 8" xfId="492"/>
    <cellStyle name="40% - Ênfase6 8 2" xfId="493"/>
    <cellStyle name="40% - Ênfase6 9" xfId="494"/>
    <cellStyle name="40% - Ênfase6 9 2" xfId="495"/>
    <cellStyle name="60% - Ênfase1 1" xfId="496"/>
    <cellStyle name="60% - Ênfase1 10 2" xfId="497"/>
    <cellStyle name="60% - Ênfase1 11 2" xfId="498"/>
    <cellStyle name="60% - Ênfase1 12 2" xfId="499"/>
    <cellStyle name="60% - Ênfase1 13 2" xfId="500"/>
    <cellStyle name="60% - Ênfase1 14 2" xfId="501"/>
    <cellStyle name="60% - Ênfase1 15 2" xfId="502"/>
    <cellStyle name="60% - Ênfase1 16 2" xfId="503"/>
    <cellStyle name="60% - Ênfase1 17 2" xfId="504"/>
    <cellStyle name="60% - Ênfase1 2" xfId="505"/>
    <cellStyle name="60% - Ênfase1 2 2" xfId="506"/>
    <cellStyle name="60% - Ênfase1 3" xfId="507"/>
    <cellStyle name="60% - Ênfase1 3 2" xfId="508"/>
    <cellStyle name="60% - Ênfase1 4" xfId="509"/>
    <cellStyle name="60% - Ênfase1 4 2" xfId="510"/>
    <cellStyle name="60% - Ênfase1 5" xfId="511"/>
    <cellStyle name="60% - Ênfase1 5 2" xfId="512"/>
    <cellStyle name="60% - Ênfase1 6" xfId="513"/>
    <cellStyle name="60% - Ênfase1 6 2" xfId="514"/>
    <cellStyle name="60% - Ênfase1 7" xfId="515"/>
    <cellStyle name="60% - Ênfase1 7 2" xfId="516"/>
    <cellStyle name="60% - Ênfase1 8" xfId="517"/>
    <cellStyle name="60% - Ênfase1 8 2" xfId="518"/>
    <cellStyle name="60% - Ênfase1 9 2" xfId="519"/>
    <cellStyle name="60% - Ênfase2 1" xfId="520"/>
    <cellStyle name="60% - Ênfase2 10 2" xfId="521"/>
    <cellStyle name="60% - Ênfase2 11 2" xfId="522"/>
    <cellStyle name="60% - Ênfase2 12 2" xfId="523"/>
    <cellStyle name="60% - Ênfase2 13 2" xfId="524"/>
    <cellStyle name="60% - Ênfase2 14 2" xfId="525"/>
    <cellStyle name="60% - Ênfase2 15 2" xfId="526"/>
    <cellStyle name="60% - Ênfase2 16 2" xfId="527"/>
    <cellStyle name="60% - Ênfase2 17 2" xfId="528"/>
    <cellStyle name="60% - Ênfase2 2" xfId="529"/>
    <cellStyle name="60% - Ênfase2 2 2" xfId="530"/>
    <cellStyle name="60% - Ênfase2 3" xfId="531"/>
    <cellStyle name="60% - Ênfase2 3 2" xfId="532"/>
    <cellStyle name="60% - Ênfase2 4" xfId="533"/>
    <cellStyle name="60% - Ênfase2 4 2" xfId="534"/>
    <cellStyle name="60% - Ênfase2 5" xfId="535"/>
    <cellStyle name="60% - Ênfase2 5 2" xfId="536"/>
    <cellStyle name="60% - Ênfase2 6" xfId="537"/>
    <cellStyle name="60% - Ênfase2 6 2" xfId="538"/>
    <cellStyle name="60% - Ênfase2 7" xfId="539"/>
    <cellStyle name="60% - Ênfase2 7 2" xfId="540"/>
    <cellStyle name="60% - Ênfase2 8" xfId="541"/>
    <cellStyle name="60% - Ênfase2 8 2" xfId="542"/>
    <cellStyle name="60% - Ênfase2 9 2" xfId="543"/>
    <cellStyle name="60% - Ênfase3 1" xfId="544"/>
    <cellStyle name="60% - Ênfase3 10 2" xfId="545"/>
    <cellStyle name="60% - Ênfase3 11 2" xfId="546"/>
    <cellStyle name="60% - Ênfase3 12 2" xfId="547"/>
    <cellStyle name="60% - Ênfase3 13 2" xfId="548"/>
    <cellStyle name="60% - Ênfase3 14 2" xfId="549"/>
    <cellStyle name="60% - Ênfase3 15 2" xfId="550"/>
    <cellStyle name="60% - Ênfase3 16 2" xfId="551"/>
    <cellStyle name="60% - Ênfase3 17 2" xfId="552"/>
    <cellStyle name="60% - Ênfase3 2" xfId="553"/>
    <cellStyle name="60% - Ênfase3 2 2" xfId="554"/>
    <cellStyle name="60% - Ênfase3 2 3" xfId="555"/>
    <cellStyle name="60% - Ênfase3 3" xfId="556"/>
    <cellStyle name="60% - Ênfase3 3 2" xfId="557"/>
    <cellStyle name="60% - Ênfase3 4" xfId="558"/>
    <cellStyle name="60% - Ênfase3 4 2" xfId="559"/>
    <cellStyle name="60% - Ênfase3 5" xfId="560"/>
    <cellStyle name="60% - Ênfase3 5 2" xfId="561"/>
    <cellStyle name="60% - Ênfase3 6" xfId="562"/>
    <cellStyle name="60% - Ênfase3 6 2" xfId="563"/>
    <cellStyle name="60% - Ênfase3 7" xfId="564"/>
    <cellStyle name="60% - Ênfase3 7 2" xfId="565"/>
    <cellStyle name="60% - Ênfase3 8" xfId="566"/>
    <cellStyle name="60% - Ênfase3 8 2" xfId="567"/>
    <cellStyle name="60% - Ênfase3 9 2" xfId="568"/>
    <cellStyle name="60% - Ênfase4 1" xfId="569"/>
    <cellStyle name="60% - Ênfase4 10 2" xfId="570"/>
    <cellStyle name="60% - Ênfase4 11 2" xfId="571"/>
    <cellStyle name="60% - Ênfase4 12 2" xfId="572"/>
    <cellStyle name="60% - Ênfase4 13 2" xfId="573"/>
    <cellStyle name="60% - Ênfase4 14 2" xfId="574"/>
    <cellStyle name="60% - Ênfase4 15 2" xfId="575"/>
    <cellStyle name="60% - Ênfase4 16 2" xfId="576"/>
    <cellStyle name="60% - Ênfase4 17 2" xfId="577"/>
    <cellStyle name="60% - Ênfase4 2" xfId="578"/>
    <cellStyle name="60% - Ênfase4 2 2" xfId="579"/>
    <cellStyle name="60% - Ênfase4 2 3" xfId="580"/>
    <cellStyle name="60% - Ênfase4 3" xfId="581"/>
    <cellStyle name="60% - Ênfase4 3 2" xfId="582"/>
    <cellStyle name="60% - Ênfase4 4" xfId="583"/>
    <cellStyle name="60% - Ênfase4 4 2" xfId="584"/>
    <cellStyle name="60% - Ênfase4 5" xfId="585"/>
    <cellStyle name="60% - Ênfase4 5 2" xfId="586"/>
    <cellStyle name="60% - Ênfase4 6" xfId="587"/>
    <cellStyle name="60% - Ênfase4 6 2" xfId="588"/>
    <cellStyle name="60% - Ênfase4 7" xfId="589"/>
    <cellStyle name="60% - Ênfase4 7 2" xfId="590"/>
    <cellStyle name="60% - Ênfase4 8" xfId="591"/>
    <cellStyle name="60% - Ênfase4 8 2" xfId="592"/>
    <cellStyle name="60% - Ênfase4 9 2" xfId="593"/>
    <cellStyle name="60% - Ênfase5 1" xfId="594"/>
    <cellStyle name="60% - Ênfase5 10 2" xfId="595"/>
    <cellStyle name="60% - Ênfase5 11 2" xfId="596"/>
    <cellStyle name="60% - Ênfase5 12 2" xfId="597"/>
    <cellStyle name="60% - Ênfase5 13 2" xfId="598"/>
    <cellStyle name="60% - Ênfase5 14 2" xfId="599"/>
    <cellStyle name="60% - Ênfase5 15 2" xfId="600"/>
    <cellStyle name="60% - Ênfase5 16 2" xfId="601"/>
    <cellStyle name="60% - Ênfase5 17 2" xfId="602"/>
    <cellStyle name="60% - Ênfase5 2" xfId="603"/>
    <cellStyle name="60% - Ênfase5 2 2" xfId="604"/>
    <cellStyle name="60% - Ênfase5 3" xfId="605"/>
    <cellStyle name="60% - Ênfase5 3 2" xfId="606"/>
    <cellStyle name="60% - Ênfase5 4" xfId="607"/>
    <cellStyle name="60% - Ênfase5 4 2" xfId="608"/>
    <cellStyle name="60% - Ênfase5 5" xfId="609"/>
    <cellStyle name="60% - Ênfase5 5 2" xfId="610"/>
    <cellStyle name="60% - Ênfase5 6" xfId="611"/>
    <cellStyle name="60% - Ênfase5 6 2" xfId="612"/>
    <cellStyle name="60% - Ênfase5 7" xfId="613"/>
    <cellStyle name="60% - Ênfase5 7 2" xfId="614"/>
    <cellStyle name="60% - Ênfase5 8" xfId="615"/>
    <cellStyle name="60% - Ênfase5 8 2" xfId="616"/>
    <cellStyle name="60% - Ênfase5 9 2" xfId="617"/>
    <cellStyle name="60% - Ênfase6 1" xfId="618"/>
    <cellStyle name="60% - Ênfase6 10 2" xfId="619"/>
    <cellStyle name="60% - Ênfase6 11 2" xfId="620"/>
    <cellStyle name="60% - Ênfase6 12 2" xfId="621"/>
    <cellStyle name="60% - Ênfase6 13 2" xfId="622"/>
    <cellStyle name="60% - Ênfase6 14 2" xfId="623"/>
    <cellStyle name="60% - Ênfase6 15 2" xfId="624"/>
    <cellStyle name="60% - Ênfase6 16 2" xfId="625"/>
    <cellStyle name="60% - Ênfase6 17 2" xfId="626"/>
    <cellStyle name="60% - Ênfase6 2" xfId="627"/>
    <cellStyle name="60% - Ênfase6 2 2" xfId="628"/>
    <cellStyle name="60% - Ênfase6 2 3" xfId="629"/>
    <cellStyle name="60% - Ênfase6 3" xfId="630"/>
    <cellStyle name="60% - Ênfase6 3 2" xfId="631"/>
    <cellStyle name="60% - Ênfase6 4" xfId="632"/>
    <cellStyle name="60% - Ênfase6 4 2" xfId="633"/>
    <cellStyle name="60% - Ênfase6 5" xfId="634"/>
    <cellStyle name="60% - Ênfase6 5 2" xfId="635"/>
    <cellStyle name="60% - Ênfase6 6" xfId="636"/>
    <cellStyle name="60% - Ênfase6 6 2" xfId="637"/>
    <cellStyle name="60% - Ênfase6 7" xfId="638"/>
    <cellStyle name="60% - Ênfase6 7 2" xfId="639"/>
    <cellStyle name="60% - Ênfase6 8" xfId="640"/>
    <cellStyle name="60% - Ênfase6 8 2" xfId="641"/>
    <cellStyle name="60% - Ênfase6 9 2" xfId="642"/>
    <cellStyle name="Bom" xfId="2106" builtinId="26"/>
    <cellStyle name="Bom 1" xfId="643"/>
    <cellStyle name="Bom 10 2" xfId="644"/>
    <cellStyle name="Bom 11 2" xfId="645"/>
    <cellStyle name="Bom 12 2" xfId="646"/>
    <cellStyle name="Bom 13 2" xfId="647"/>
    <cellStyle name="Bom 14 2" xfId="648"/>
    <cellStyle name="Bom 15 2" xfId="649"/>
    <cellStyle name="Bom 16 2" xfId="650"/>
    <cellStyle name="Bom 17 2" xfId="651"/>
    <cellStyle name="Bom 2" xfId="652"/>
    <cellStyle name="Bom 2 2" xfId="653"/>
    <cellStyle name="Bom 3" xfId="654"/>
    <cellStyle name="Bom 3 2" xfId="655"/>
    <cellStyle name="Bom 4" xfId="656"/>
    <cellStyle name="Bom 4 2" xfId="657"/>
    <cellStyle name="Bom 5" xfId="658"/>
    <cellStyle name="Bom 5 2" xfId="659"/>
    <cellStyle name="Bom 6" xfId="660"/>
    <cellStyle name="Bom 6 2" xfId="661"/>
    <cellStyle name="Bom 7" xfId="662"/>
    <cellStyle name="Bom 7 2" xfId="663"/>
    <cellStyle name="Bom 8" xfId="664"/>
    <cellStyle name="Bom 8 2" xfId="665"/>
    <cellStyle name="Bom 9 2" xfId="666"/>
    <cellStyle name="Cabeçalho 1" xfId="667"/>
    <cellStyle name="Cabeçalho 2" xfId="668"/>
    <cellStyle name="Cálculo 1" xfId="669"/>
    <cellStyle name="Cálculo 10 2" xfId="670"/>
    <cellStyle name="Cálculo 11 2" xfId="671"/>
    <cellStyle name="Cálculo 12 2" xfId="672"/>
    <cellStyle name="Cálculo 13 2" xfId="673"/>
    <cellStyle name="Cálculo 14 2" xfId="674"/>
    <cellStyle name="Cálculo 15 2" xfId="675"/>
    <cellStyle name="Cálculo 16 2" xfId="676"/>
    <cellStyle name="Cálculo 17 2" xfId="677"/>
    <cellStyle name="Cálculo 2" xfId="678"/>
    <cellStyle name="Cálculo 2 2" xfId="679"/>
    <cellStyle name="Cálculo 3" xfId="680"/>
    <cellStyle name="Cálculo 3 2" xfId="681"/>
    <cellStyle name="Cálculo 4" xfId="682"/>
    <cellStyle name="Cálculo 4 2" xfId="683"/>
    <cellStyle name="Cálculo 5" xfId="684"/>
    <cellStyle name="Cálculo 5 2" xfId="685"/>
    <cellStyle name="Cálculo 6" xfId="686"/>
    <cellStyle name="Cálculo 6 2" xfId="687"/>
    <cellStyle name="Cálculo 7" xfId="688"/>
    <cellStyle name="Cálculo 7 2" xfId="689"/>
    <cellStyle name="Cálculo 8" xfId="690"/>
    <cellStyle name="Cálculo 8 2" xfId="691"/>
    <cellStyle name="Cálculo 9 2" xfId="692"/>
    <cellStyle name="Célula de Verificação 1" xfId="693"/>
    <cellStyle name="Célula de Verificação 10 2" xfId="694"/>
    <cellStyle name="Célula de Verificação 11 2" xfId="695"/>
    <cellStyle name="Célula de Verificação 12 2" xfId="696"/>
    <cellStyle name="Célula de Verificação 13 2" xfId="697"/>
    <cellStyle name="Célula de Verificação 14 2" xfId="698"/>
    <cellStyle name="Célula de Verificação 15 2" xfId="699"/>
    <cellStyle name="Célula de Verificação 16 2" xfId="700"/>
    <cellStyle name="Célula de Verificação 17 2" xfId="701"/>
    <cellStyle name="Célula de Verificação 2" xfId="702"/>
    <cellStyle name="Célula de Verificação 2 2" xfId="703"/>
    <cellStyle name="Célula de Verificação 3" xfId="704"/>
    <cellStyle name="Célula de Verificação 3 2" xfId="705"/>
    <cellStyle name="Célula de Verificação 4" xfId="706"/>
    <cellStyle name="Célula de Verificação 4 2" xfId="707"/>
    <cellStyle name="Célula de Verificação 5" xfId="708"/>
    <cellStyle name="Célula de Verificação 5 2" xfId="709"/>
    <cellStyle name="Célula de Verificação 6" xfId="710"/>
    <cellStyle name="Célula de Verificação 6 2" xfId="711"/>
    <cellStyle name="Célula de Verificação 7" xfId="712"/>
    <cellStyle name="Célula de Verificação 7 2" xfId="713"/>
    <cellStyle name="Célula de Verificação 8" xfId="714"/>
    <cellStyle name="Célula de Verificação 8 2" xfId="715"/>
    <cellStyle name="Célula de Verificação 9 2" xfId="716"/>
    <cellStyle name="Célula Vinculada 1" xfId="717"/>
    <cellStyle name="Célula Vinculada 10 2" xfId="718"/>
    <cellStyle name="Célula Vinculada 11 2" xfId="719"/>
    <cellStyle name="Célula Vinculada 12 2" xfId="720"/>
    <cellStyle name="Célula Vinculada 13 2" xfId="721"/>
    <cellStyle name="Célula Vinculada 14 2" xfId="722"/>
    <cellStyle name="Célula Vinculada 15 2" xfId="723"/>
    <cellStyle name="Célula Vinculada 16 2" xfId="724"/>
    <cellStyle name="Célula Vinculada 17 2" xfId="725"/>
    <cellStyle name="Célula Vinculada 2" xfId="726"/>
    <cellStyle name="Célula Vinculada 2 2" xfId="727"/>
    <cellStyle name="Célula Vinculada 3" xfId="728"/>
    <cellStyle name="Célula Vinculada 3 2" xfId="729"/>
    <cellStyle name="Célula Vinculada 4" xfId="730"/>
    <cellStyle name="Célula Vinculada 4 2" xfId="731"/>
    <cellStyle name="Célula Vinculada 5" xfId="732"/>
    <cellStyle name="Célula Vinculada 5 2" xfId="733"/>
    <cellStyle name="Célula Vinculada 6" xfId="734"/>
    <cellStyle name="Célula Vinculada 6 2" xfId="735"/>
    <cellStyle name="Célula Vinculada 7" xfId="736"/>
    <cellStyle name="Célula Vinculada 7 2" xfId="737"/>
    <cellStyle name="Célula Vinculada 8" xfId="738"/>
    <cellStyle name="Célula Vinculada 8 2" xfId="739"/>
    <cellStyle name="Célula Vinculada 9 2" xfId="740"/>
    <cellStyle name="Comma 2" xfId="741"/>
    <cellStyle name="Comma 2 2" xfId="2111"/>
    <cellStyle name="Data" xfId="742"/>
    <cellStyle name="Default" xfId="743"/>
    <cellStyle name="Duasdec" xfId="744"/>
    <cellStyle name="Ênfase1" xfId="2107" builtinId="29"/>
    <cellStyle name="Ênfase1 1" xfId="745"/>
    <cellStyle name="Ênfase1 10 2" xfId="746"/>
    <cellStyle name="Ênfase1 11 2" xfId="747"/>
    <cellStyle name="Ênfase1 12 2" xfId="748"/>
    <cellStyle name="Ênfase1 13 2" xfId="749"/>
    <cellStyle name="Ênfase1 14 2" xfId="750"/>
    <cellStyle name="Ênfase1 15 2" xfId="751"/>
    <cellStyle name="Ênfase1 16 2" xfId="752"/>
    <cellStyle name="Ênfase1 17 2" xfId="753"/>
    <cellStyle name="Ênfase1 2" xfId="754"/>
    <cellStyle name="Ênfase1 2 2" xfId="755"/>
    <cellStyle name="Ênfase1 3" xfId="756"/>
    <cellStyle name="Ênfase1 3 2" xfId="757"/>
    <cellStyle name="Ênfase1 4" xfId="758"/>
    <cellStyle name="Ênfase1 4 2" xfId="759"/>
    <cellStyle name="Ênfase1 5" xfId="760"/>
    <cellStyle name="Ênfase1 5 2" xfId="761"/>
    <cellStyle name="Ênfase1 6" xfId="762"/>
    <cellStyle name="Ênfase1 6 2" xfId="763"/>
    <cellStyle name="Ênfase1 7" xfId="764"/>
    <cellStyle name="Ênfase1 7 2" xfId="765"/>
    <cellStyle name="Ênfase1 8" xfId="766"/>
    <cellStyle name="Ênfase1 8 2" xfId="767"/>
    <cellStyle name="Ênfase1 9 2" xfId="768"/>
    <cellStyle name="Ênfase2" xfId="2108" builtinId="33"/>
    <cellStyle name="Ênfase2 1" xfId="769"/>
    <cellStyle name="Ênfase2 10 2" xfId="770"/>
    <cellStyle name="Ênfase2 11 2" xfId="771"/>
    <cellStyle name="Ênfase2 12 2" xfId="772"/>
    <cellStyle name="Ênfase2 13 2" xfId="773"/>
    <cellStyle name="Ênfase2 14 2" xfId="774"/>
    <cellStyle name="Ênfase2 15 2" xfId="775"/>
    <cellStyle name="Ênfase2 16 2" xfId="776"/>
    <cellStyle name="Ênfase2 17 2" xfId="777"/>
    <cellStyle name="Ênfase2 2" xfId="778"/>
    <cellStyle name="Ênfase2 2 2" xfId="779"/>
    <cellStyle name="Ênfase2 3" xfId="780"/>
    <cellStyle name="Ênfase2 3 2" xfId="781"/>
    <cellStyle name="Ênfase2 4" xfId="782"/>
    <cellStyle name="Ênfase2 4 2" xfId="783"/>
    <cellStyle name="Ênfase2 5" xfId="784"/>
    <cellStyle name="Ênfase2 5 2" xfId="785"/>
    <cellStyle name="Ênfase2 6" xfId="786"/>
    <cellStyle name="Ênfase2 6 2" xfId="787"/>
    <cellStyle name="Ênfase2 7" xfId="788"/>
    <cellStyle name="Ênfase2 7 2" xfId="789"/>
    <cellStyle name="Ênfase2 8" xfId="790"/>
    <cellStyle name="Ênfase2 8 2" xfId="791"/>
    <cellStyle name="Ênfase2 9 2" xfId="792"/>
    <cellStyle name="Ênfase3" xfId="2109" builtinId="37"/>
    <cellStyle name="Ênfase3 1" xfId="793"/>
    <cellStyle name="Ênfase3 10 2" xfId="794"/>
    <cellStyle name="Ênfase3 11 2" xfId="795"/>
    <cellStyle name="Ênfase3 12 2" xfId="796"/>
    <cellStyle name="Ênfase3 13 2" xfId="797"/>
    <cellStyle name="Ênfase3 14 2" xfId="798"/>
    <cellStyle name="Ênfase3 15 2" xfId="799"/>
    <cellStyle name="Ênfase3 16 2" xfId="800"/>
    <cellStyle name="Ênfase3 17 2" xfId="801"/>
    <cellStyle name="Ênfase3 2" xfId="802"/>
    <cellStyle name="Ênfase3 2 2" xfId="803"/>
    <cellStyle name="Ênfase3 3" xfId="804"/>
    <cellStyle name="Ênfase3 3 2" xfId="805"/>
    <cellStyle name="Ênfase3 4" xfId="806"/>
    <cellStyle name="Ênfase3 4 2" xfId="807"/>
    <cellStyle name="Ênfase3 5" xfId="808"/>
    <cellStyle name="Ênfase3 5 2" xfId="809"/>
    <cellStyle name="Ênfase3 6" xfId="810"/>
    <cellStyle name="Ênfase3 6 2" xfId="811"/>
    <cellStyle name="Ênfase3 7" xfId="812"/>
    <cellStyle name="Ênfase3 7 2" xfId="813"/>
    <cellStyle name="Ênfase3 8" xfId="814"/>
    <cellStyle name="Ênfase3 8 2" xfId="815"/>
    <cellStyle name="Ênfase3 9 2" xfId="816"/>
    <cellStyle name="Ênfase4 1" xfId="817"/>
    <cellStyle name="Ênfase4 10 2" xfId="818"/>
    <cellStyle name="Ênfase4 11 2" xfId="819"/>
    <cellStyle name="Ênfase4 12 2" xfId="820"/>
    <cellStyle name="Ênfase4 13 2" xfId="821"/>
    <cellStyle name="Ênfase4 14 2" xfId="822"/>
    <cellStyle name="Ênfase4 15 2" xfId="823"/>
    <cellStyle name="Ênfase4 16 2" xfId="824"/>
    <cellStyle name="Ênfase4 17 2" xfId="825"/>
    <cellStyle name="Ênfase4 2" xfId="826"/>
    <cellStyle name="Ênfase4 2 2" xfId="827"/>
    <cellStyle name="Ênfase4 3" xfId="828"/>
    <cellStyle name="Ênfase4 3 2" xfId="829"/>
    <cellStyle name="Ênfase4 4" xfId="830"/>
    <cellStyle name="Ênfase4 4 2" xfId="831"/>
    <cellStyle name="Ênfase4 5" xfId="832"/>
    <cellStyle name="Ênfase4 5 2" xfId="833"/>
    <cellStyle name="Ênfase4 6" xfId="834"/>
    <cellStyle name="Ênfase4 6 2" xfId="835"/>
    <cellStyle name="Ênfase4 7" xfId="836"/>
    <cellStyle name="Ênfase4 7 2" xfId="837"/>
    <cellStyle name="Ênfase4 8" xfId="838"/>
    <cellStyle name="Ênfase4 8 2" xfId="839"/>
    <cellStyle name="Ênfase4 9 2" xfId="840"/>
    <cellStyle name="Ênfase5 1" xfId="841"/>
    <cellStyle name="Ênfase5 10 2" xfId="842"/>
    <cellStyle name="Ênfase5 11 2" xfId="843"/>
    <cellStyle name="Ênfase5 12 2" xfId="844"/>
    <cellStyle name="Ênfase5 13 2" xfId="845"/>
    <cellStyle name="Ênfase5 14 2" xfId="846"/>
    <cellStyle name="Ênfase5 15 2" xfId="847"/>
    <cellStyle name="Ênfase5 16 2" xfId="848"/>
    <cellStyle name="Ênfase5 17 2" xfId="849"/>
    <cellStyle name="Ênfase5 2" xfId="850"/>
    <cellStyle name="Ênfase5 2 2" xfId="851"/>
    <cellStyle name="Ênfase5 3" xfId="852"/>
    <cellStyle name="Ênfase5 3 2" xfId="853"/>
    <cellStyle name="Ênfase5 4" xfId="854"/>
    <cellStyle name="Ênfase5 4 2" xfId="855"/>
    <cellStyle name="Ênfase5 5" xfId="856"/>
    <cellStyle name="Ênfase5 5 2" xfId="857"/>
    <cellStyle name="Ênfase5 6" xfId="858"/>
    <cellStyle name="Ênfase5 6 2" xfId="859"/>
    <cellStyle name="Ênfase5 7" xfId="860"/>
    <cellStyle name="Ênfase5 7 2" xfId="861"/>
    <cellStyle name="Ênfase5 8" xfId="862"/>
    <cellStyle name="Ênfase5 8 2" xfId="863"/>
    <cellStyle name="Ênfase5 9 2" xfId="864"/>
    <cellStyle name="Ênfase6 1" xfId="865"/>
    <cellStyle name="Ênfase6 10 2" xfId="866"/>
    <cellStyle name="Ênfase6 11 2" xfId="867"/>
    <cellStyle name="Ênfase6 12 2" xfId="868"/>
    <cellStyle name="Ênfase6 13 2" xfId="869"/>
    <cellStyle name="Ênfase6 14 2" xfId="870"/>
    <cellStyle name="Ênfase6 15 2" xfId="871"/>
    <cellStyle name="Ênfase6 16 2" xfId="872"/>
    <cellStyle name="Ênfase6 17 2" xfId="873"/>
    <cellStyle name="Ênfase6 2" xfId="874"/>
    <cellStyle name="Ênfase6 2 2" xfId="875"/>
    <cellStyle name="Ênfase6 3" xfId="876"/>
    <cellStyle name="Ênfase6 3 2" xfId="877"/>
    <cellStyle name="Ênfase6 4" xfId="878"/>
    <cellStyle name="Ênfase6 4 2" xfId="879"/>
    <cellStyle name="Ênfase6 5" xfId="880"/>
    <cellStyle name="Ênfase6 5 2" xfId="881"/>
    <cellStyle name="Ênfase6 6" xfId="882"/>
    <cellStyle name="Ênfase6 6 2" xfId="883"/>
    <cellStyle name="Ênfase6 7" xfId="884"/>
    <cellStyle name="Ênfase6 7 2" xfId="885"/>
    <cellStyle name="Ênfase6 8" xfId="886"/>
    <cellStyle name="Ênfase6 8 2" xfId="887"/>
    <cellStyle name="Ênfase6 9 2" xfId="888"/>
    <cellStyle name="Entrada 1" xfId="889"/>
    <cellStyle name="Entrada 10 2" xfId="890"/>
    <cellStyle name="Entrada 11 2" xfId="891"/>
    <cellStyle name="Entrada 12 2" xfId="892"/>
    <cellStyle name="Entrada 13 2" xfId="893"/>
    <cellStyle name="Entrada 14 2" xfId="894"/>
    <cellStyle name="Entrada 15 2" xfId="895"/>
    <cellStyle name="Entrada 16 2" xfId="896"/>
    <cellStyle name="Entrada 17 2" xfId="897"/>
    <cellStyle name="Entrada 2" xfId="898"/>
    <cellStyle name="Entrada 2 2" xfId="899"/>
    <cellStyle name="Entrada 3" xfId="900"/>
    <cellStyle name="Entrada 3 2" xfId="901"/>
    <cellStyle name="Entrada 4" xfId="902"/>
    <cellStyle name="Entrada 4 2" xfId="903"/>
    <cellStyle name="Entrada 5" xfId="904"/>
    <cellStyle name="Entrada 5 2" xfId="905"/>
    <cellStyle name="Entrada 6" xfId="906"/>
    <cellStyle name="Entrada 6 2" xfId="907"/>
    <cellStyle name="Entrada 7" xfId="908"/>
    <cellStyle name="Entrada 7 2" xfId="909"/>
    <cellStyle name="Entrada 8" xfId="910"/>
    <cellStyle name="Entrada 8 2" xfId="911"/>
    <cellStyle name="Entrada 9 2" xfId="912"/>
    <cellStyle name="Euro" xfId="913"/>
    <cellStyle name="Euro 1" xfId="914"/>
    <cellStyle name="Excel_BuiltIn_Comma" xfId="915"/>
    <cellStyle name="Fixo" xfId="916"/>
    <cellStyle name="Heading" xfId="917"/>
    <cellStyle name="Heading1" xfId="918"/>
    <cellStyle name="Hiperlink" xfId="7" builtinId="8"/>
    <cellStyle name="Hyperlink 2" xfId="919"/>
    <cellStyle name="Incorreto 1" xfId="920"/>
    <cellStyle name="Incorreto 10 2" xfId="921"/>
    <cellStyle name="Incorreto 11 2" xfId="922"/>
    <cellStyle name="Incorreto 12 2" xfId="923"/>
    <cellStyle name="Incorreto 13 2" xfId="924"/>
    <cellStyle name="Incorreto 14 2" xfId="925"/>
    <cellStyle name="Incorreto 15 2" xfId="926"/>
    <cellStyle name="Incorreto 16 2" xfId="927"/>
    <cellStyle name="Incorreto 17 2" xfId="928"/>
    <cellStyle name="Incorreto 2" xfId="929"/>
    <cellStyle name="Incorreto 2 2" xfId="930"/>
    <cellStyle name="Incorreto 3" xfId="931"/>
    <cellStyle name="Incorreto 3 2" xfId="932"/>
    <cellStyle name="Incorreto 4" xfId="933"/>
    <cellStyle name="Incorreto 4 2" xfId="934"/>
    <cellStyle name="Incorreto 5" xfId="935"/>
    <cellStyle name="Incorreto 5 2" xfId="936"/>
    <cellStyle name="Incorreto 6" xfId="937"/>
    <cellStyle name="Incorreto 6 2" xfId="938"/>
    <cellStyle name="Incorreto 7" xfId="939"/>
    <cellStyle name="Incorreto 7 2" xfId="940"/>
    <cellStyle name="Incorreto 8" xfId="941"/>
    <cellStyle name="Incorreto 8 2" xfId="942"/>
    <cellStyle name="Incorreto 9 2" xfId="943"/>
    <cellStyle name="Moeda" xfId="1" builtinId="4"/>
    <cellStyle name="Moeda 2" xfId="944"/>
    <cellStyle name="Moeda 2 2" xfId="945"/>
    <cellStyle name="Moeda 2 2 2" xfId="2112"/>
    <cellStyle name="Moeda 2 3" xfId="946"/>
    <cellStyle name="Moeda 2 3 2" xfId="947"/>
    <cellStyle name="Moeda 2 3 3" xfId="2113"/>
    <cellStyle name="Moeda 2 4" xfId="948"/>
    <cellStyle name="Moeda 2 4 2" xfId="949"/>
    <cellStyle name="Moeda 2 4 3" xfId="2114"/>
    <cellStyle name="Moeda 3" xfId="950"/>
    <cellStyle name="Moeda 3 2" xfId="951"/>
    <cellStyle name="Moeda 3 2 2" xfId="952"/>
    <cellStyle name="Moeda 3 2 2 2" xfId="953"/>
    <cellStyle name="Moeda 3 2 2 3" xfId="954"/>
    <cellStyle name="Moeda 3 2 2 3 2" xfId="955"/>
    <cellStyle name="Moeda 3 2 3" xfId="956"/>
    <cellStyle name="Moeda 4" xfId="957"/>
    <cellStyle name="Moeda 4 2" xfId="958"/>
    <cellStyle name="Moeda 4 3" xfId="959"/>
    <cellStyle name="Moeda 5" xfId="960"/>
    <cellStyle name="Moeda 5 2" xfId="961"/>
    <cellStyle name="Moeda 5 3" xfId="962"/>
    <cellStyle name="Moeda 5 3 2" xfId="2115"/>
    <cellStyle name="Moeda 5 4" xfId="963"/>
    <cellStyle name="Moeda 5 5" xfId="964"/>
    <cellStyle name="Moeda 5 5 2" xfId="965"/>
    <cellStyle name="Moeda 6" xfId="966"/>
    <cellStyle name="Moeda 6 2" xfId="967"/>
    <cellStyle name="Moeda 6 3" xfId="968"/>
    <cellStyle name="Moeda 6 3 2" xfId="969"/>
    <cellStyle name="Moeda 6 3 2 2" xfId="2118"/>
    <cellStyle name="Moeda 6 3 3" xfId="2117"/>
    <cellStyle name="Moeda 6 4" xfId="970"/>
    <cellStyle name="Moeda 6 4 2" xfId="2119"/>
    <cellStyle name="Moeda 6 5" xfId="2116"/>
    <cellStyle name="Moeda 7" xfId="971"/>
    <cellStyle name="Moeda 8" xfId="2110"/>
    <cellStyle name="Moeda0" xfId="972"/>
    <cellStyle name="Neutra 1" xfId="973"/>
    <cellStyle name="Neutra 10 2" xfId="974"/>
    <cellStyle name="Neutra 11 2" xfId="975"/>
    <cellStyle name="Neutra 12 2" xfId="976"/>
    <cellStyle name="Neutra 13 2" xfId="977"/>
    <cellStyle name="Neutra 14 2" xfId="978"/>
    <cellStyle name="Neutra 15 2" xfId="979"/>
    <cellStyle name="Neutra 16 2" xfId="980"/>
    <cellStyle name="Neutra 17 2" xfId="981"/>
    <cellStyle name="Neutra 2" xfId="982"/>
    <cellStyle name="Neutra 2 2" xfId="983"/>
    <cellStyle name="Neutra 3" xfId="984"/>
    <cellStyle name="Neutra 3 2" xfId="985"/>
    <cellStyle name="Neutra 4" xfId="986"/>
    <cellStyle name="Neutra 4 2" xfId="987"/>
    <cellStyle name="Neutra 5" xfId="988"/>
    <cellStyle name="Neutra 5 2" xfId="989"/>
    <cellStyle name="Neutra 6" xfId="990"/>
    <cellStyle name="Neutra 6 2" xfId="991"/>
    <cellStyle name="Neutra 7" xfId="992"/>
    <cellStyle name="Neutra 7 2" xfId="993"/>
    <cellStyle name="Neutra 8" xfId="994"/>
    <cellStyle name="Neutra 8 2" xfId="995"/>
    <cellStyle name="Neutra 9 2" xfId="996"/>
    <cellStyle name="Normal" xfId="0" builtinId="0"/>
    <cellStyle name="Normal 10" xfId="997"/>
    <cellStyle name="Normal 10 2" xfId="998"/>
    <cellStyle name="Normal 100" xfId="999"/>
    <cellStyle name="Normal 101" xfId="1000"/>
    <cellStyle name="Normal 102" xfId="1001"/>
    <cellStyle name="Normal 103" xfId="1002"/>
    <cellStyle name="Normal 104" xfId="1003"/>
    <cellStyle name="Normal 105" xfId="1004"/>
    <cellStyle name="Normal 106" xfId="1005"/>
    <cellStyle name="Normal 107" xfId="1006"/>
    <cellStyle name="Normal 108" xfId="1007"/>
    <cellStyle name="Normal 109" xfId="1008"/>
    <cellStyle name="Normal 11" xfId="1009"/>
    <cellStyle name="Normal 11 2" xfId="1010"/>
    <cellStyle name="Normal 110" xfId="1011"/>
    <cellStyle name="Normal 111" xfId="1012"/>
    <cellStyle name="Normal 112" xfId="1013"/>
    <cellStyle name="Normal 113" xfId="1014"/>
    <cellStyle name="Normal 114" xfId="1015"/>
    <cellStyle name="Normal 115" xfId="1016"/>
    <cellStyle name="Normal 116" xfId="1017"/>
    <cellStyle name="Normal 117" xfId="1018"/>
    <cellStyle name="Normal 118" xfId="1019"/>
    <cellStyle name="Normal 119" xfId="1020"/>
    <cellStyle name="Normal 12" xfId="1021"/>
    <cellStyle name="Normal 12 2" xfId="1022"/>
    <cellStyle name="Normal 12 2 2" xfId="1023"/>
    <cellStyle name="Normal 120" xfId="1024"/>
    <cellStyle name="Normal 121" xfId="1025"/>
    <cellStyle name="Normal 122" xfId="1026"/>
    <cellStyle name="Normal 123" xfId="1027"/>
    <cellStyle name="Normal 124" xfId="1028"/>
    <cellStyle name="Normal 125" xfId="1029"/>
    <cellStyle name="Normal 126" xfId="1030"/>
    <cellStyle name="Normal 127" xfId="1031"/>
    <cellStyle name="Normal 128" xfId="1032"/>
    <cellStyle name="Normal 129" xfId="1033"/>
    <cellStyle name="Normal 13" xfId="1034"/>
    <cellStyle name="Normal 13 2" xfId="1035"/>
    <cellStyle name="Normal 130" xfId="1036"/>
    <cellStyle name="Normal 131" xfId="1037"/>
    <cellStyle name="Normal 132" xfId="1038"/>
    <cellStyle name="Normal 133" xfId="1039"/>
    <cellStyle name="Normal 134" xfId="1040"/>
    <cellStyle name="Normal 135" xfId="1041"/>
    <cellStyle name="Normal 136" xfId="1042"/>
    <cellStyle name="Normal 137" xfId="1043"/>
    <cellStyle name="Normal 138" xfId="1044"/>
    <cellStyle name="Normal 139" xfId="1045"/>
    <cellStyle name="Normal 14" xfId="1046"/>
    <cellStyle name="Normal 14 2" xfId="1047"/>
    <cellStyle name="Normal 140" xfId="1048"/>
    <cellStyle name="Normal 141" xfId="1049"/>
    <cellStyle name="Normal 142" xfId="1050"/>
    <cellStyle name="Normal 143" xfId="1051"/>
    <cellStyle name="Normal 144" xfId="1052"/>
    <cellStyle name="Normal 145" xfId="1053"/>
    <cellStyle name="Normal 146" xfId="1054"/>
    <cellStyle name="Normal 147" xfId="1055"/>
    <cellStyle name="Normal 148" xfId="1056"/>
    <cellStyle name="Normal 149" xfId="1057"/>
    <cellStyle name="Normal 15" xfId="1058"/>
    <cellStyle name="Normal 15 2" xfId="1059"/>
    <cellStyle name="Normal 150" xfId="1060"/>
    <cellStyle name="Normal 151" xfId="1061"/>
    <cellStyle name="Normal 152" xfId="1062"/>
    <cellStyle name="Normal 153" xfId="1063"/>
    <cellStyle name="Normal 154" xfId="1064"/>
    <cellStyle name="Normal 155" xfId="1065"/>
    <cellStyle name="Normal 156" xfId="1066"/>
    <cellStyle name="Normal 157" xfId="1067"/>
    <cellStyle name="Normal 158" xfId="1068"/>
    <cellStyle name="Normal 159" xfId="1069"/>
    <cellStyle name="Normal 16" xfId="5"/>
    <cellStyle name="Normal 16 2" xfId="1070"/>
    <cellStyle name="Normal 160" xfId="1071"/>
    <cellStyle name="Normal 161" xfId="1072"/>
    <cellStyle name="Normal 162" xfId="1073"/>
    <cellStyle name="Normal 163" xfId="1074"/>
    <cellStyle name="Normal 164" xfId="1075"/>
    <cellStyle name="Normal 165" xfId="1076"/>
    <cellStyle name="Normal 166" xfId="1077"/>
    <cellStyle name="Normal 167" xfId="1078"/>
    <cellStyle name="Normal 168" xfId="1079"/>
    <cellStyle name="Normal 169" xfId="1080"/>
    <cellStyle name="Normal 17" xfId="1081"/>
    <cellStyle name="Normal 17 2" xfId="1082"/>
    <cellStyle name="Normal 170" xfId="1083"/>
    <cellStyle name="Normal 171" xfId="1084"/>
    <cellStyle name="Normal 172" xfId="1085"/>
    <cellStyle name="Normal 173" xfId="1086"/>
    <cellStyle name="Normal 174" xfId="1087"/>
    <cellStyle name="Normal 175" xfId="1088"/>
    <cellStyle name="Normal 176" xfId="1089"/>
    <cellStyle name="Normal 177" xfId="1090"/>
    <cellStyle name="Normal 178" xfId="1091"/>
    <cellStyle name="Normal 179" xfId="1092"/>
    <cellStyle name="Normal 18" xfId="1093"/>
    <cellStyle name="Normal 18 2" xfId="1094"/>
    <cellStyle name="Normal 180" xfId="1095"/>
    <cellStyle name="Normal 181" xfId="1096"/>
    <cellStyle name="Normal 182" xfId="1097"/>
    <cellStyle name="Normal 183" xfId="1098"/>
    <cellStyle name="Normal 184" xfId="1099"/>
    <cellStyle name="Normal 184 2" xfId="1100"/>
    <cellStyle name="Normal 185" xfId="1101"/>
    <cellStyle name="Normal 186" xfId="1102"/>
    <cellStyle name="Normal 187" xfId="1103"/>
    <cellStyle name="Normal 188" xfId="1104"/>
    <cellStyle name="Normal 189" xfId="1105"/>
    <cellStyle name="Normal 19" xfId="1106"/>
    <cellStyle name="Normal 190" xfId="1107"/>
    <cellStyle name="Normal 191" xfId="1108"/>
    <cellStyle name="Normal 192" xfId="1109"/>
    <cellStyle name="Normal 193" xfId="1110"/>
    <cellStyle name="Normal 194" xfId="1111"/>
    <cellStyle name="Normal 195" xfId="1112"/>
    <cellStyle name="Normal 196" xfId="1113"/>
    <cellStyle name="Normal 197" xfId="1114"/>
    <cellStyle name="Normal 198" xfId="1115"/>
    <cellStyle name="Normal 199" xfId="1116"/>
    <cellStyle name="Normal 2" xfId="3"/>
    <cellStyle name="Normal 2 1" xfId="1117"/>
    <cellStyle name="Normal 2 10" xfId="1118"/>
    <cellStyle name="Normal 2 11" xfId="1119"/>
    <cellStyle name="Normal 2 12" xfId="1120"/>
    <cellStyle name="Normal 2 13" xfId="1121"/>
    <cellStyle name="Normal 2 14" xfId="1122"/>
    <cellStyle name="Normal 2 15" xfId="1123"/>
    <cellStyle name="Normal 2 16" xfId="1124"/>
    <cellStyle name="Normal 2 17" xfId="1125"/>
    <cellStyle name="Normal 2 18" xfId="1126"/>
    <cellStyle name="Normal 2 2" xfId="1127"/>
    <cellStyle name="Normal 2 2 10" xfId="1128"/>
    <cellStyle name="Normal 2 2 11" xfId="1129"/>
    <cellStyle name="Normal 2 2 12" xfId="1130"/>
    <cellStyle name="Normal 2 2 13" xfId="1131"/>
    <cellStyle name="Normal 2 2 14" xfId="1132"/>
    <cellStyle name="Normal 2 2 15" xfId="1133"/>
    <cellStyle name="Normal 2 2 16" xfId="1134"/>
    <cellStyle name="Normal 2 2 2" xfId="1135"/>
    <cellStyle name="Normal 2 2 2 10" xfId="1136"/>
    <cellStyle name="Normal 2 2 2 11" xfId="1137"/>
    <cellStyle name="Normal 2 2 2 12" xfId="1138"/>
    <cellStyle name="Normal 2 2 2 13" xfId="1139"/>
    <cellStyle name="Normal 2 2 2 14" xfId="1140"/>
    <cellStyle name="Normal 2 2 2 2" xfId="1141"/>
    <cellStyle name="Normal 2 2 2 2 2" xfId="1142"/>
    <cellStyle name="Normal 2 2 2 3" xfId="1143"/>
    <cellStyle name="Normal 2 2 2 4" xfId="1144"/>
    <cellStyle name="Normal 2 2 2 5" xfId="1145"/>
    <cellStyle name="Normal 2 2 2 6" xfId="1146"/>
    <cellStyle name="Normal 2 2 2 7" xfId="1147"/>
    <cellStyle name="Normal 2 2 2 8" xfId="1148"/>
    <cellStyle name="Normal 2 2 2 9" xfId="1149"/>
    <cellStyle name="Normal 2 2 3" xfId="1150"/>
    <cellStyle name="Normal 2 2 4" xfId="1151"/>
    <cellStyle name="Normal 2 2 5" xfId="1152"/>
    <cellStyle name="Normal 2 2 5 2" xfId="1153"/>
    <cellStyle name="Normal 2 2 6" xfId="1154"/>
    <cellStyle name="Normal 2 2 7" xfId="1155"/>
    <cellStyle name="Normal 2 2 8" xfId="1156"/>
    <cellStyle name="Normal 2 2 9" xfId="1157"/>
    <cellStyle name="Normal 2 3" xfId="1158"/>
    <cellStyle name="Normal 2 3 10" xfId="1159"/>
    <cellStyle name="Normal 2 3 11" xfId="1160"/>
    <cellStyle name="Normal 2 3 12" xfId="1161"/>
    <cellStyle name="Normal 2 3 2" xfId="1162"/>
    <cellStyle name="Normal 2 3 2 2" xfId="1163"/>
    <cellStyle name="Normal 2 3 3" xfId="1164"/>
    <cellStyle name="Normal 2 3 4" xfId="1165"/>
    <cellStyle name="Normal 2 3 5" xfId="1166"/>
    <cellStyle name="Normal 2 3 6" xfId="1167"/>
    <cellStyle name="Normal 2 3 7" xfId="1168"/>
    <cellStyle name="Normal 2 3 8" xfId="1169"/>
    <cellStyle name="Normal 2 3 9" xfId="1170"/>
    <cellStyle name="Normal 2 4" xfId="1171"/>
    <cellStyle name="Normal 2 4 2" xfId="1172"/>
    <cellStyle name="Normal 2 5" xfId="1173"/>
    <cellStyle name="Normal 2 5 2" xfId="1174"/>
    <cellStyle name="Normal 2 6" xfId="1175"/>
    <cellStyle name="Normal 2 6 2" xfId="1176"/>
    <cellStyle name="Normal 2 7" xfId="1177"/>
    <cellStyle name="Normal 2 7 2" xfId="1178"/>
    <cellStyle name="Normal 2 8" xfId="1179"/>
    <cellStyle name="Normal 2 9" xfId="1180"/>
    <cellStyle name="Normal 2_ORÇAMENTO ESTACIONAMENTO DE CAMINHÕES" xfId="1181"/>
    <cellStyle name="Normal 20" xfId="1182"/>
    <cellStyle name="Normal 200" xfId="1183"/>
    <cellStyle name="Normal 201" xfId="1184"/>
    <cellStyle name="Normal 202" xfId="1185"/>
    <cellStyle name="Normal 203" xfId="1186"/>
    <cellStyle name="Normal 204" xfId="1187"/>
    <cellStyle name="Normal 205" xfId="1188"/>
    <cellStyle name="Normal 206" xfId="1189"/>
    <cellStyle name="Normal 207" xfId="1190"/>
    <cellStyle name="Normal 21" xfId="1191"/>
    <cellStyle name="Normal 21 2" xfId="1192"/>
    <cellStyle name="Normal 22" xfId="1193"/>
    <cellStyle name="Normal 22 2" xfId="1194"/>
    <cellStyle name="Normal 23" xfId="1195"/>
    <cellStyle name="Normal 23 2" xfId="1196"/>
    <cellStyle name="Normal 24" xfId="1197"/>
    <cellStyle name="Normal 24 2" xfId="1198"/>
    <cellStyle name="Normal 25" xfId="1199"/>
    <cellStyle name="Normal 25 2" xfId="1200"/>
    <cellStyle name="Normal 26" xfId="1201"/>
    <cellStyle name="Normal 26 2" xfId="1202"/>
    <cellStyle name="Normal 27" xfId="6"/>
    <cellStyle name="Normal 28" xfId="1203"/>
    <cellStyle name="Normal 28 2" xfId="1204"/>
    <cellStyle name="Normal 29" xfId="1205"/>
    <cellStyle name="Normal 29 2" xfId="1206"/>
    <cellStyle name="Normal 3" xfId="1207"/>
    <cellStyle name="Normal 3 1" xfId="1208"/>
    <cellStyle name="Normal 3 10" xfId="1209"/>
    <cellStyle name="Normal 3 11" xfId="1210"/>
    <cellStyle name="Normal 3 12" xfId="1211"/>
    <cellStyle name="Normal 3 13" xfId="1212"/>
    <cellStyle name="Normal 3 14" xfId="1213"/>
    <cellStyle name="Normal 3 15" xfId="1214"/>
    <cellStyle name="Normal 3 16" xfId="1215"/>
    <cellStyle name="Normal 3 17" xfId="1216"/>
    <cellStyle name="Normal 3 18" xfId="1217"/>
    <cellStyle name="Normal 3 19" xfId="1218"/>
    <cellStyle name="Normal 3 2" xfId="1219"/>
    <cellStyle name="Normal 3 2 2" xfId="1220"/>
    <cellStyle name="Normal 3 2 2 2" xfId="1221"/>
    <cellStyle name="Normal 3 2 2 3" xfId="1222"/>
    <cellStyle name="Normal 3 20" xfId="1223"/>
    <cellStyle name="Normal 3 21" xfId="1224"/>
    <cellStyle name="Normal 3 22" xfId="1225"/>
    <cellStyle name="Normal 3 23" xfId="1226"/>
    <cellStyle name="Normal 3 24" xfId="1227"/>
    <cellStyle name="Normal 3 25" xfId="1228"/>
    <cellStyle name="Normal 3 26" xfId="1229"/>
    <cellStyle name="Normal 3 27" xfId="1230"/>
    <cellStyle name="Normal 3 28" xfId="1231"/>
    <cellStyle name="Normal 3 29" xfId="1232"/>
    <cellStyle name="Normal 3 3" xfId="1233"/>
    <cellStyle name="Normal 3 3 2" xfId="1234"/>
    <cellStyle name="Normal 3 3 2 2" xfId="1235"/>
    <cellStyle name="Normal 3 3 2 3" xfId="1236"/>
    <cellStyle name="Normal 3 3 3" xfId="1237"/>
    <cellStyle name="Normal 3 30" xfId="1238"/>
    <cellStyle name="Normal 3 4" xfId="1239"/>
    <cellStyle name="Normal 3 4 2" xfId="1240"/>
    <cellStyle name="Normal 3 4 3" xfId="1241"/>
    <cellStyle name="Normal 3 4 4" xfId="1242"/>
    <cellStyle name="Normal 3 5" xfId="1243"/>
    <cellStyle name="Normal 3 5 2" xfId="1244"/>
    <cellStyle name="Normal 3 5 3" xfId="1245"/>
    <cellStyle name="Normal 3 6" xfId="1246"/>
    <cellStyle name="Normal 3 7" xfId="1247"/>
    <cellStyle name="Normal 3 8" xfId="1248"/>
    <cellStyle name="Normal 3 9" xfId="1249"/>
    <cellStyle name="Normal 30" xfId="1250"/>
    <cellStyle name="Normal 30 2" xfId="1251"/>
    <cellStyle name="Normal 31" xfId="1252"/>
    <cellStyle name="Normal 31 2" xfId="1253"/>
    <cellStyle name="Normal 32" xfId="1254"/>
    <cellStyle name="Normal 32 2" xfId="1255"/>
    <cellStyle name="Normal 33" xfId="1256"/>
    <cellStyle name="Normal 33 2" xfId="1257"/>
    <cellStyle name="Normal 34" xfId="1258"/>
    <cellStyle name="Normal 34 2" xfId="1259"/>
    <cellStyle name="Normal 35" xfId="1260"/>
    <cellStyle name="Normal 35 2" xfId="1261"/>
    <cellStyle name="Normal 36" xfId="1262"/>
    <cellStyle name="Normal 36 2" xfId="1263"/>
    <cellStyle name="Normal 37" xfId="1264"/>
    <cellStyle name="Normal 37 2" xfId="1265"/>
    <cellStyle name="Normal 38" xfId="1266"/>
    <cellStyle name="Normal 38 2" xfId="1267"/>
    <cellStyle name="Normal 39" xfId="1268"/>
    <cellStyle name="Normal 39 2" xfId="1269"/>
    <cellStyle name="Normal 4" xfId="1270"/>
    <cellStyle name="Normal 4 10" xfId="1271"/>
    <cellStyle name="Normal 4 11" xfId="1272"/>
    <cellStyle name="Normal 4 12" xfId="1273"/>
    <cellStyle name="Normal 4 13" xfId="1274"/>
    <cellStyle name="Normal 4 14" xfId="1275"/>
    <cellStyle name="Normal 4 15" xfId="1276"/>
    <cellStyle name="Normal 4 16" xfId="1277"/>
    <cellStyle name="Normal 4 17" xfId="1278"/>
    <cellStyle name="Normal 4 18" xfId="1279"/>
    <cellStyle name="Normal 4 19" xfId="1280"/>
    <cellStyle name="Normal 4 2" xfId="1281"/>
    <cellStyle name="Normal 4 2 2" xfId="1282"/>
    <cellStyle name="Normal 4 20" xfId="1283"/>
    <cellStyle name="Normal 4 3" xfId="1284"/>
    <cellStyle name="Normal 4 3 2" xfId="1285"/>
    <cellStyle name="Normal 4 4" xfId="1286"/>
    <cellStyle name="Normal 4 5" xfId="1287"/>
    <cellStyle name="Normal 4 6" xfId="1288"/>
    <cellStyle name="Normal 4 7" xfId="1289"/>
    <cellStyle name="Normal 4 8" xfId="1290"/>
    <cellStyle name="Normal 4 9" xfId="1291"/>
    <cellStyle name="Normal 4_Cópia de Orçamento SBTT" xfId="1292"/>
    <cellStyle name="Normal 40" xfId="1293"/>
    <cellStyle name="Normal 40 2" xfId="1294"/>
    <cellStyle name="Normal 41" xfId="1295"/>
    <cellStyle name="Normal 41 2" xfId="1296"/>
    <cellStyle name="Normal 42" xfId="1297"/>
    <cellStyle name="Normal 42 2" xfId="1298"/>
    <cellStyle name="Normal 43" xfId="1299"/>
    <cellStyle name="Normal 44" xfId="1300"/>
    <cellStyle name="Normal 45" xfId="1301"/>
    <cellStyle name="Normal 46" xfId="1302"/>
    <cellStyle name="Normal 46 2" xfId="1303"/>
    <cellStyle name="Normal 47" xfId="1304"/>
    <cellStyle name="Normal 47 2" xfId="1305"/>
    <cellStyle name="Normal 48" xfId="1306"/>
    <cellStyle name="Normal 48 2" xfId="1307"/>
    <cellStyle name="Normal 49" xfId="1308"/>
    <cellStyle name="Normal 5" xfId="1309"/>
    <cellStyle name="Normal 5 2" xfId="1310"/>
    <cellStyle name="Normal 5 2 2" xfId="1311"/>
    <cellStyle name="Normal 5 2 2 2" xfId="1312"/>
    <cellStyle name="Normal 5 3" xfId="1313"/>
    <cellStyle name="Normal 50" xfId="1314"/>
    <cellStyle name="Normal 50 2" xfId="1315"/>
    <cellStyle name="Normal 51" xfId="1316"/>
    <cellStyle name="Normal 52" xfId="1317"/>
    <cellStyle name="Normal 52 2" xfId="1318"/>
    <cellStyle name="Normal 53" xfId="1319"/>
    <cellStyle name="Normal 54" xfId="1320"/>
    <cellStyle name="Normal 55" xfId="1321"/>
    <cellStyle name="Normal 56" xfId="1322"/>
    <cellStyle name="Normal 56 2" xfId="1323"/>
    <cellStyle name="Normal 57" xfId="1324"/>
    <cellStyle name="Normal 57 2" xfId="1325"/>
    <cellStyle name="Normal 58" xfId="1326"/>
    <cellStyle name="Normal 59" xfId="1327"/>
    <cellStyle name="Normal 6" xfId="1328"/>
    <cellStyle name="Normal 6 2" xfId="1329"/>
    <cellStyle name="Normal 6 3" xfId="1330"/>
    <cellStyle name="Normal 60" xfId="1331"/>
    <cellStyle name="Normal 60 2" xfId="1332"/>
    <cellStyle name="Normal 61" xfId="1333"/>
    <cellStyle name="Normal 62" xfId="1334"/>
    <cellStyle name="Normal 63" xfId="1335"/>
    <cellStyle name="Normal 64" xfId="1336"/>
    <cellStyle name="Normal 65" xfId="1337"/>
    <cellStyle name="Normal 66" xfId="1338"/>
    <cellStyle name="Normal 67" xfId="1339"/>
    <cellStyle name="Normal 68" xfId="1340"/>
    <cellStyle name="Normal 69" xfId="1341"/>
    <cellStyle name="Normal 7" xfId="1342"/>
    <cellStyle name="Normal 7 2" xfId="1343"/>
    <cellStyle name="Normal 7 3" xfId="1344"/>
    <cellStyle name="Normal 7 3 2" xfId="1345"/>
    <cellStyle name="Normal 70" xfId="1346"/>
    <cellStyle name="Normal 71" xfId="1347"/>
    <cellStyle name="Normal 72" xfId="1348"/>
    <cellStyle name="Normal 73" xfId="1349"/>
    <cellStyle name="Normal 74" xfId="1350"/>
    <cellStyle name="Normal 75" xfId="1351"/>
    <cellStyle name="Normal 76" xfId="1352"/>
    <cellStyle name="Normal 77" xfId="1353"/>
    <cellStyle name="Normal 78" xfId="1354"/>
    <cellStyle name="Normal 79" xfId="1355"/>
    <cellStyle name="Normal 8" xfId="1356"/>
    <cellStyle name="Normal 8 2" xfId="1357"/>
    <cellStyle name="Normal 8 3" xfId="1358"/>
    <cellStyle name="Normal 80" xfId="1359"/>
    <cellStyle name="Normal 81" xfId="1360"/>
    <cellStyle name="Normal 82" xfId="1361"/>
    <cellStyle name="Normal 83" xfId="1362"/>
    <cellStyle name="Normal 84" xfId="1363"/>
    <cellStyle name="Normal 85" xfId="1364"/>
    <cellStyle name="Normal 86" xfId="1365"/>
    <cellStyle name="Normal 87" xfId="1366"/>
    <cellStyle name="Normal 88" xfId="1367"/>
    <cellStyle name="Normal 89" xfId="1368"/>
    <cellStyle name="Normal 9" xfId="1369"/>
    <cellStyle name="Normal 9 2" xfId="1370"/>
    <cellStyle name="Normal 90" xfId="1371"/>
    <cellStyle name="Normal 91" xfId="1372"/>
    <cellStyle name="Normal 92" xfId="1373"/>
    <cellStyle name="Normal 93" xfId="1374"/>
    <cellStyle name="Normal 94" xfId="1375"/>
    <cellStyle name="Normal 95" xfId="1376"/>
    <cellStyle name="Normal 96" xfId="1377"/>
    <cellStyle name="Normal 97" xfId="1378"/>
    <cellStyle name="Normal 98" xfId="1379"/>
    <cellStyle name="Normal 99" xfId="1380"/>
    <cellStyle name="Nota 1" xfId="1381"/>
    <cellStyle name="Nota 10" xfId="1382"/>
    <cellStyle name="Nota 10 2" xfId="1383"/>
    <cellStyle name="Nota 11" xfId="1384"/>
    <cellStyle name="Nota 11 2" xfId="1385"/>
    <cellStyle name="Nota 12" xfId="1386"/>
    <cellStyle name="Nota 12 2" xfId="1387"/>
    <cellStyle name="Nota 13" xfId="1388"/>
    <cellStyle name="Nota 13 2" xfId="1389"/>
    <cellStyle name="Nota 14" xfId="1390"/>
    <cellStyle name="Nota 14 2" xfId="1391"/>
    <cellStyle name="Nota 15" xfId="1392"/>
    <cellStyle name="Nota 15 2" xfId="1393"/>
    <cellStyle name="Nota 16" xfId="1394"/>
    <cellStyle name="Nota 16 2" xfId="1395"/>
    <cellStyle name="Nota 17" xfId="1396"/>
    <cellStyle name="Nota 17 2" xfId="1397"/>
    <cellStyle name="Nota 18" xfId="1398"/>
    <cellStyle name="Nota 19" xfId="1399"/>
    <cellStyle name="Nota 2" xfId="1400"/>
    <cellStyle name="Nota 2 10" xfId="1401"/>
    <cellStyle name="Nota 2 11" xfId="1402"/>
    <cellStyle name="Nota 2 12" xfId="1403"/>
    <cellStyle name="Nota 2 13" xfId="1404"/>
    <cellStyle name="Nota 2 14" xfId="1405"/>
    <cellStyle name="Nota 2 15" xfId="1406"/>
    <cellStyle name="Nota 2 16" xfId="1407"/>
    <cellStyle name="Nota 2 17" xfId="1408"/>
    <cellStyle name="Nota 2 18" xfId="1409"/>
    <cellStyle name="Nota 2 19" xfId="1410"/>
    <cellStyle name="Nota 2 2" xfId="1411"/>
    <cellStyle name="Nota 2 2 2" xfId="1412"/>
    <cellStyle name="Nota 2 2 2 2" xfId="1413"/>
    <cellStyle name="Nota 2 2 3" xfId="1414"/>
    <cellStyle name="Nota 2 2 4" xfId="1415"/>
    <cellStyle name="Nota 2 2 4 2" xfId="1416"/>
    <cellStyle name="Nota 2 2 5" xfId="1417"/>
    <cellStyle name="Nota 2 20" xfId="1418"/>
    <cellStyle name="Nota 2 20 2" xfId="1419"/>
    <cellStyle name="Nota 2 21" xfId="1420"/>
    <cellStyle name="Nota 2 22" xfId="1421"/>
    <cellStyle name="Nota 2 3" xfId="1422"/>
    <cellStyle name="Nota 2 4" xfId="1423"/>
    <cellStyle name="Nota 2 5" xfId="1424"/>
    <cellStyle name="Nota 2 6" xfId="1425"/>
    <cellStyle name="Nota 2 7" xfId="1426"/>
    <cellStyle name="Nota 2 8" xfId="1427"/>
    <cellStyle name="Nota 2 9" xfId="1428"/>
    <cellStyle name="Nota 20" xfId="1429"/>
    <cellStyle name="Nota 21" xfId="1430"/>
    <cellStyle name="Nota 22" xfId="1431"/>
    <cellStyle name="Nota 23" xfId="1432"/>
    <cellStyle name="Nota 24" xfId="1433"/>
    <cellStyle name="Nota 25" xfId="1434"/>
    <cellStyle name="Nota 26" xfId="1435"/>
    <cellStyle name="Nota 27" xfId="1436"/>
    <cellStyle name="Nota 3" xfId="1437"/>
    <cellStyle name="Nota 3 2" xfId="1438"/>
    <cellStyle name="Nota 3 2 2" xfId="1439"/>
    <cellStyle name="Nota 3 2 2 2" xfId="1440"/>
    <cellStyle name="Nota 3 2 3" xfId="1441"/>
    <cellStyle name="Nota 3 2 4" xfId="1442"/>
    <cellStyle name="Nota 3 2 4 2" xfId="1443"/>
    <cellStyle name="Nota 3 2 5" xfId="1444"/>
    <cellStyle name="Nota 3 3" xfId="1445"/>
    <cellStyle name="Nota 3 4" xfId="1446"/>
    <cellStyle name="Nota 3 4 2" xfId="1447"/>
    <cellStyle name="Nota 3 5" xfId="1448"/>
    <cellStyle name="Nota 3 6" xfId="1449"/>
    <cellStyle name="Nota 4" xfId="1450"/>
    <cellStyle name="Nota 4 2" xfId="1451"/>
    <cellStyle name="Nota 4 2 2" xfId="1452"/>
    <cellStyle name="Nota 4 2 2 2" xfId="1453"/>
    <cellStyle name="Nota 4 2 3" xfId="1454"/>
    <cellStyle name="Nota 4 2 4" xfId="1455"/>
    <cellStyle name="Nota 4 2 4 2" xfId="1456"/>
    <cellStyle name="Nota 4 2 5" xfId="1457"/>
    <cellStyle name="Nota 4 3" xfId="1458"/>
    <cellStyle name="Nota 4 4" xfId="1459"/>
    <cellStyle name="Nota 4 4 2" xfId="1460"/>
    <cellStyle name="Nota 4 5" xfId="1461"/>
    <cellStyle name="Nota 4 6" xfId="1462"/>
    <cellStyle name="Nota 5" xfId="1463"/>
    <cellStyle name="Nota 5 2" xfId="1464"/>
    <cellStyle name="Nota 6" xfId="1465"/>
    <cellStyle name="Nota 6 2" xfId="1466"/>
    <cellStyle name="Nota 7" xfId="1467"/>
    <cellStyle name="Nota 7 2" xfId="1468"/>
    <cellStyle name="Nota 8" xfId="1469"/>
    <cellStyle name="Nota 8 2" xfId="1470"/>
    <cellStyle name="Nota 9" xfId="1471"/>
    <cellStyle name="Nota 9 2" xfId="1472"/>
    <cellStyle name="padroes" xfId="1473"/>
    <cellStyle name="padroes 1" xfId="1474"/>
    <cellStyle name="Percent 2" xfId="1475"/>
    <cellStyle name="planilhas" xfId="1476"/>
    <cellStyle name="planilhas 1" xfId="1477"/>
    <cellStyle name="Porcentagem" xfId="2" builtinId="5"/>
    <cellStyle name="Porcentagem 10 2" xfId="1478"/>
    <cellStyle name="Porcentagem 12 2" xfId="1479"/>
    <cellStyle name="Porcentagem 2" xfId="4"/>
    <cellStyle name="Porcentagem 2 1" xfId="1480"/>
    <cellStyle name="Porcentagem 2 2" xfId="1481"/>
    <cellStyle name="Porcentagem 2 2 2" xfId="1482"/>
    <cellStyle name="Porcentagem 2 2 3" xfId="1483"/>
    <cellStyle name="Porcentagem 2 3" xfId="1484"/>
    <cellStyle name="Porcentagem 2 3 2" xfId="1485"/>
    <cellStyle name="Porcentagem 2 3 2 2" xfId="1486"/>
    <cellStyle name="Porcentagem 2 3 3" xfId="1487"/>
    <cellStyle name="Porcentagem 2 3 3 2" xfId="1488"/>
    <cellStyle name="Porcentagem 2 3 4" xfId="1489"/>
    <cellStyle name="Porcentagem 2 4" xfId="1490"/>
    <cellStyle name="Porcentagem 2 5" xfId="1491"/>
    <cellStyle name="Porcentagem 2 6" xfId="1492"/>
    <cellStyle name="Porcentagem 2 6 2" xfId="1493"/>
    <cellStyle name="Porcentagem 2 7" xfId="1494"/>
    <cellStyle name="Porcentagem 3" xfId="1495"/>
    <cellStyle name="Porcentagem 3 2" xfId="1496"/>
    <cellStyle name="Porcentagem 3 2 2" xfId="1497"/>
    <cellStyle name="Porcentagem 3 3" xfId="1498"/>
    <cellStyle name="Porcentagem 3 4" xfId="1499"/>
    <cellStyle name="Porcentagem 3 4 2" xfId="1500"/>
    <cellStyle name="Porcentagem 3 5" xfId="1501"/>
    <cellStyle name="Porcentagem 3 5 2" xfId="1502"/>
    <cellStyle name="Porcentagem 4" xfId="1503"/>
    <cellStyle name="Porcentagem 4 2" xfId="1504"/>
    <cellStyle name="Porcentagem 4 2 2" xfId="1505"/>
    <cellStyle name="Porcentagem 4 2 2 2" xfId="1506"/>
    <cellStyle name="Porcentagem 4 2 3" xfId="1507"/>
    <cellStyle name="Porcentagem 4 2 4" xfId="1508"/>
    <cellStyle name="Porcentagem 4 3" xfId="1509"/>
    <cellStyle name="Porcentagem 4 4" xfId="1510"/>
    <cellStyle name="Porcentagem 4 4 2" xfId="1511"/>
    <cellStyle name="Porcentagem 4 5" xfId="1512"/>
    <cellStyle name="Porcentagem 4 5 2" xfId="1513"/>
    <cellStyle name="Porcentagem 5" xfId="1514"/>
    <cellStyle name="Porcentagem 5 2" xfId="1515"/>
    <cellStyle name="Porcentagem 6" xfId="1516"/>
    <cellStyle name="Porcentagem 6 2" xfId="1517"/>
    <cellStyle name="Porcentagem 7" xfId="1518"/>
    <cellStyle name="Porcentagem 7 2" xfId="1519"/>
    <cellStyle name="Porcentagem 8 2" xfId="1520"/>
    <cellStyle name="Porcentagem 9 2" xfId="1521"/>
    <cellStyle name="Result" xfId="1522"/>
    <cellStyle name="Result2" xfId="1523"/>
    <cellStyle name="Saída 1" xfId="1524"/>
    <cellStyle name="Saída 10 2" xfId="1525"/>
    <cellStyle name="Saída 11 2" xfId="1526"/>
    <cellStyle name="Saída 12 2" xfId="1527"/>
    <cellStyle name="Saída 13 2" xfId="1528"/>
    <cellStyle name="Saída 14 2" xfId="1529"/>
    <cellStyle name="Saída 15 2" xfId="1530"/>
    <cellStyle name="Saída 16 2" xfId="1531"/>
    <cellStyle name="Saída 17 2" xfId="1532"/>
    <cellStyle name="Saída 2" xfId="1533"/>
    <cellStyle name="Saída 2 2" xfId="1534"/>
    <cellStyle name="Saída 3" xfId="1535"/>
    <cellStyle name="Saída 3 2" xfId="1536"/>
    <cellStyle name="Saída 4" xfId="1537"/>
    <cellStyle name="Saída 4 2" xfId="1538"/>
    <cellStyle name="Saída 5" xfId="1539"/>
    <cellStyle name="Saída 5 2" xfId="1540"/>
    <cellStyle name="Saída 6" xfId="1541"/>
    <cellStyle name="Saída 6 2" xfId="1542"/>
    <cellStyle name="Saída 7" xfId="1543"/>
    <cellStyle name="Saída 7 2" xfId="1544"/>
    <cellStyle name="Saída 8" xfId="1545"/>
    <cellStyle name="Saída 8 2" xfId="1546"/>
    <cellStyle name="Saída 9 2" xfId="1547"/>
    <cellStyle name="Separador de milhares 10" xfId="1548"/>
    <cellStyle name="Separador de milhares 10 10" xfId="1549"/>
    <cellStyle name="Separador de milhares 10 10 2" xfId="2121"/>
    <cellStyle name="Separador de milhares 10 11" xfId="1550"/>
    <cellStyle name="Separador de milhares 10 11 2" xfId="2122"/>
    <cellStyle name="Separador de milhares 10 12" xfId="1551"/>
    <cellStyle name="Separador de milhares 10 12 2" xfId="2123"/>
    <cellStyle name="Separador de milhares 10 13" xfId="1552"/>
    <cellStyle name="Separador de milhares 10 13 2" xfId="2124"/>
    <cellStyle name="Separador de milhares 10 14" xfId="1553"/>
    <cellStyle name="Separador de milhares 10 14 2" xfId="2125"/>
    <cellStyle name="Separador de milhares 10 15" xfId="2120"/>
    <cellStyle name="Separador de milhares 10 2" xfId="1554"/>
    <cellStyle name="Separador de milhares 10 2 2" xfId="2126"/>
    <cellStyle name="Separador de milhares 10 3" xfId="1555"/>
    <cellStyle name="Separador de milhares 10 3 2" xfId="2127"/>
    <cellStyle name="Separador de milhares 10 4" xfId="1556"/>
    <cellStyle name="Separador de milhares 10 4 2" xfId="2128"/>
    <cellStyle name="Separador de milhares 10 5" xfId="1557"/>
    <cellStyle name="Separador de milhares 10 5 2" xfId="2129"/>
    <cellStyle name="Separador de milhares 10 6" xfId="1558"/>
    <cellStyle name="Separador de milhares 10 6 2" xfId="2130"/>
    <cellStyle name="Separador de milhares 10 7" xfId="1559"/>
    <cellStyle name="Separador de milhares 10 7 2" xfId="2131"/>
    <cellStyle name="Separador de milhares 10 8" xfId="1560"/>
    <cellStyle name="Separador de milhares 10 8 2" xfId="2132"/>
    <cellStyle name="Separador de milhares 10 9" xfId="1561"/>
    <cellStyle name="Separador de milhares 10 9 2" xfId="2133"/>
    <cellStyle name="Separador de milhares 100" xfId="1562"/>
    <cellStyle name="Separador de milhares 100 2" xfId="2134"/>
    <cellStyle name="Separador de milhares 101" xfId="1563"/>
    <cellStyle name="Separador de milhares 101 2" xfId="2135"/>
    <cellStyle name="Separador de milhares 102" xfId="1564"/>
    <cellStyle name="Separador de milhares 102 2" xfId="2136"/>
    <cellStyle name="Separador de milhares 103" xfId="1565"/>
    <cellStyle name="Separador de milhares 103 2" xfId="2137"/>
    <cellStyle name="Separador de milhares 104" xfId="1566"/>
    <cellStyle name="Separador de milhares 104 2" xfId="2138"/>
    <cellStyle name="Separador de milhares 105" xfId="1567"/>
    <cellStyle name="Separador de milhares 105 2" xfId="2139"/>
    <cellStyle name="Separador de milhares 106" xfId="1568"/>
    <cellStyle name="Separador de milhares 106 2" xfId="2140"/>
    <cellStyle name="Separador de milhares 107" xfId="1569"/>
    <cellStyle name="Separador de milhares 107 2" xfId="2141"/>
    <cellStyle name="Separador de milhares 108" xfId="1570"/>
    <cellStyle name="Separador de milhares 108 2" xfId="2142"/>
    <cellStyle name="Separador de milhares 109" xfId="1571"/>
    <cellStyle name="Separador de milhares 109 2" xfId="2143"/>
    <cellStyle name="Separador de milhares 11" xfId="1572"/>
    <cellStyle name="Separador de milhares 11 2" xfId="1573"/>
    <cellStyle name="Separador de milhares 11 2 2" xfId="2145"/>
    <cellStyle name="Separador de milhares 11 3" xfId="2144"/>
    <cellStyle name="Separador de milhares 110" xfId="1574"/>
    <cellStyle name="Separador de milhares 110 2" xfId="2146"/>
    <cellStyle name="Separador de milhares 111" xfId="1575"/>
    <cellStyle name="Separador de milhares 111 2" xfId="2147"/>
    <cellStyle name="Separador de milhares 112" xfId="1576"/>
    <cellStyle name="Separador de milhares 112 2" xfId="2148"/>
    <cellStyle name="Separador de milhares 113" xfId="1577"/>
    <cellStyle name="Separador de milhares 113 2" xfId="2149"/>
    <cellStyle name="Separador de milhares 114" xfId="1578"/>
    <cellStyle name="Separador de milhares 114 2" xfId="2150"/>
    <cellStyle name="Separador de milhares 115" xfId="1579"/>
    <cellStyle name="Separador de milhares 115 2" xfId="2151"/>
    <cellStyle name="Separador de milhares 116" xfId="1580"/>
    <cellStyle name="Separador de milhares 116 2" xfId="2152"/>
    <cellStyle name="Separador de milhares 117" xfId="1581"/>
    <cellStyle name="Separador de milhares 117 2" xfId="2153"/>
    <cellStyle name="Separador de milhares 118" xfId="1582"/>
    <cellStyle name="Separador de milhares 118 2" xfId="2154"/>
    <cellStyle name="Separador de milhares 119" xfId="1583"/>
    <cellStyle name="Separador de milhares 119 2" xfId="2155"/>
    <cellStyle name="Separador de milhares 12" xfId="1584"/>
    <cellStyle name="Separador de milhares 12 2" xfId="1585"/>
    <cellStyle name="Separador de milhares 12 2 2" xfId="2157"/>
    <cellStyle name="Separador de milhares 12 3" xfId="2156"/>
    <cellStyle name="Separador de milhares 120" xfId="1586"/>
    <cellStyle name="Separador de milhares 120 2" xfId="2158"/>
    <cellStyle name="Separador de milhares 121" xfId="1587"/>
    <cellStyle name="Separador de milhares 121 2" xfId="2159"/>
    <cellStyle name="Separador de milhares 122" xfId="1588"/>
    <cellStyle name="Separador de milhares 122 2" xfId="2160"/>
    <cellStyle name="Separador de milhares 123" xfId="1589"/>
    <cellStyle name="Separador de milhares 123 2" xfId="2161"/>
    <cellStyle name="Separador de milhares 124" xfId="1590"/>
    <cellStyle name="Separador de milhares 124 2" xfId="2162"/>
    <cellStyle name="Separador de milhares 125" xfId="1591"/>
    <cellStyle name="Separador de milhares 125 2" xfId="2163"/>
    <cellStyle name="Separador de milhares 126" xfId="1592"/>
    <cellStyle name="Separador de milhares 126 2" xfId="2164"/>
    <cellStyle name="Separador de milhares 127" xfId="1593"/>
    <cellStyle name="Separador de milhares 127 2" xfId="2165"/>
    <cellStyle name="Separador de milhares 128" xfId="1594"/>
    <cellStyle name="Separador de milhares 128 2" xfId="2166"/>
    <cellStyle name="Separador de milhares 129" xfId="1595"/>
    <cellStyle name="Separador de milhares 129 2" xfId="2167"/>
    <cellStyle name="Separador de milhares 13" xfId="1596"/>
    <cellStyle name="Separador de milhares 13 2" xfId="1597"/>
    <cellStyle name="Separador de milhares 13 2 2" xfId="2169"/>
    <cellStyle name="Separador de milhares 13 3" xfId="2168"/>
    <cellStyle name="Separador de milhares 130" xfId="1598"/>
    <cellStyle name="Separador de milhares 130 2" xfId="2170"/>
    <cellStyle name="Separador de milhares 131" xfId="1599"/>
    <cellStyle name="Separador de milhares 131 2" xfId="2171"/>
    <cellStyle name="Separador de milhares 132" xfId="1600"/>
    <cellStyle name="Separador de milhares 132 2" xfId="2172"/>
    <cellStyle name="Separador de milhares 133" xfId="1601"/>
    <cellStyle name="Separador de milhares 133 2" xfId="2173"/>
    <cellStyle name="Separador de milhares 134" xfId="1602"/>
    <cellStyle name="Separador de milhares 134 2" xfId="2174"/>
    <cellStyle name="Separador de milhares 135" xfId="1603"/>
    <cellStyle name="Separador de milhares 135 2" xfId="2175"/>
    <cellStyle name="Separador de milhares 136" xfId="1604"/>
    <cellStyle name="Separador de milhares 136 2" xfId="2176"/>
    <cellStyle name="Separador de milhares 137" xfId="1605"/>
    <cellStyle name="Separador de milhares 137 2" xfId="2177"/>
    <cellStyle name="Separador de milhares 138" xfId="1606"/>
    <cellStyle name="Separador de milhares 138 2" xfId="2178"/>
    <cellStyle name="Separador de milhares 139" xfId="1607"/>
    <cellStyle name="Separador de milhares 139 2" xfId="2179"/>
    <cellStyle name="Separador de milhares 14" xfId="1608"/>
    <cellStyle name="Separador de milhares 14 2" xfId="1609"/>
    <cellStyle name="Separador de milhares 14 2 2" xfId="2181"/>
    <cellStyle name="Separador de milhares 14 3" xfId="2180"/>
    <cellStyle name="Separador de milhares 140" xfId="1610"/>
    <cellStyle name="Separador de milhares 140 2" xfId="2182"/>
    <cellStyle name="Separador de milhares 141" xfId="1611"/>
    <cellStyle name="Separador de milhares 141 2" xfId="2183"/>
    <cellStyle name="Separador de milhares 142" xfId="1612"/>
    <cellStyle name="Separador de milhares 142 2" xfId="2184"/>
    <cellStyle name="Separador de milhares 143" xfId="1613"/>
    <cellStyle name="Separador de milhares 143 2" xfId="2185"/>
    <cellStyle name="Separador de milhares 144" xfId="1614"/>
    <cellStyle name="Separador de milhares 144 2" xfId="2186"/>
    <cellStyle name="Separador de milhares 145" xfId="1615"/>
    <cellStyle name="Separador de milhares 145 2" xfId="2187"/>
    <cellStyle name="Separador de milhares 146" xfId="1616"/>
    <cellStyle name="Separador de milhares 146 2" xfId="2188"/>
    <cellStyle name="Separador de milhares 147" xfId="1617"/>
    <cellStyle name="Separador de milhares 147 2" xfId="2189"/>
    <cellStyle name="Separador de milhares 148" xfId="1618"/>
    <cellStyle name="Separador de milhares 148 2" xfId="2190"/>
    <cellStyle name="Separador de milhares 149" xfId="1619"/>
    <cellStyle name="Separador de milhares 149 2" xfId="2191"/>
    <cellStyle name="Separador de milhares 15" xfId="1620"/>
    <cellStyle name="Separador de milhares 15 2" xfId="1621"/>
    <cellStyle name="Separador de milhares 15 2 2" xfId="2193"/>
    <cellStyle name="Separador de milhares 15 3" xfId="2192"/>
    <cellStyle name="Separador de milhares 150" xfId="1622"/>
    <cellStyle name="Separador de milhares 150 2" xfId="2194"/>
    <cellStyle name="Separador de milhares 151" xfId="1623"/>
    <cellStyle name="Separador de milhares 151 2" xfId="2195"/>
    <cellStyle name="Separador de milhares 152" xfId="1624"/>
    <cellStyle name="Separador de milhares 152 2" xfId="2196"/>
    <cellStyle name="Separador de milhares 153" xfId="1625"/>
    <cellStyle name="Separador de milhares 153 2" xfId="2197"/>
    <cellStyle name="Separador de milhares 154" xfId="1626"/>
    <cellStyle name="Separador de milhares 154 2" xfId="2198"/>
    <cellStyle name="Separador de milhares 155" xfId="1627"/>
    <cellStyle name="Separador de milhares 155 2" xfId="2199"/>
    <cellStyle name="Separador de milhares 156" xfId="1628"/>
    <cellStyle name="Separador de milhares 156 2" xfId="2200"/>
    <cellStyle name="Separador de milhares 157" xfId="1629"/>
    <cellStyle name="Separador de milhares 157 2" xfId="2201"/>
    <cellStyle name="Separador de milhares 158" xfId="1630"/>
    <cellStyle name="Separador de milhares 158 2" xfId="2202"/>
    <cellStyle name="Separador de milhares 159" xfId="1631"/>
    <cellStyle name="Separador de milhares 159 2" xfId="2203"/>
    <cellStyle name="Separador de milhares 16" xfId="1632"/>
    <cellStyle name="Separador de milhares 16 2" xfId="1633"/>
    <cellStyle name="Separador de milhares 16 2 2" xfId="2205"/>
    <cellStyle name="Separador de milhares 16 3" xfId="2204"/>
    <cellStyle name="Separador de milhares 160" xfId="1634"/>
    <cellStyle name="Separador de milhares 160 2" xfId="2206"/>
    <cellStyle name="Separador de milhares 161" xfId="1635"/>
    <cellStyle name="Separador de milhares 161 2" xfId="2207"/>
    <cellStyle name="Separador de milhares 162" xfId="1636"/>
    <cellStyle name="Separador de milhares 162 2" xfId="2208"/>
    <cellStyle name="Separador de milhares 163" xfId="1637"/>
    <cellStyle name="Separador de milhares 163 2" xfId="2209"/>
    <cellStyle name="Separador de milhares 164" xfId="1638"/>
    <cellStyle name="Separador de milhares 164 2" xfId="2210"/>
    <cellStyle name="Separador de milhares 165" xfId="1639"/>
    <cellStyle name="Separador de milhares 165 2" xfId="2211"/>
    <cellStyle name="Separador de milhares 166" xfId="1640"/>
    <cellStyle name="Separador de milhares 166 2" xfId="2212"/>
    <cellStyle name="Separador de milhares 167" xfId="1641"/>
    <cellStyle name="Separador de milhares 167 2" xfId="2213"/>
    <cellStyle name="Separador de milhares 168" xfId="1642"/>
    <cellStyle name="Separador de milhares 168 2" xfId="2214"/>
    <cellStyle name="Separador de milhares 169" xfId="1643"/>
    <cellStyle name="Separador de milhares 169 2" xfId="2215"/>
    <cellStyle name="Separador de milhares 17" xfId="1644"/>
    <cellStyle name="Separador de milhares 17 2" xfId="2216"/>
    <cellStyle name="Separador de milhares 170" xfId="1645"/>
    <cellStyle name="Separador de milhares 170 2" xfId="2217"/>
    <cellStyle name="Separador de milhares 171" xfId="1646"/>
    <cellStyle name="Separador de milhares 171 2" xfId="2218"/>
    <cellStyle name="Separador de milhares 172" xfId="1647"/>
    <cellStyle name="Separador de milhares 172 2" xfId="2219"/>
    <cellStyle name="Separador de milhares 173" xfId="1648"/>
    <cellStyle name="Separador de milhares 173 2" xfId="2220"/>
    <cellStyle name="Separador de milhares 174" xfId="1649"/>
    <cellStyle name="Separador de milhares 174 2" xfId="2221"/>
    <cellStyle name="Separador de milhares 175" xfId="1650"/>
    <cellStyle name="Separador de milhares 175 2" xfId="2222"/>
    <cellStyle name="Separador de milhares 176" xfId="1651"/>
    <cellStyle name="Separador de milhares 176 2" xfId="2223"/>
    <cellStyle name="Separador de milhares 177" xfId="1652"/>
    <cellStyle name="Separador de milhares 177 2" xfId="2224"/>
    <cellStyle name="Separador de milhares 178" xfId="1653"/>
    <cellStyle name="Separador de milhares 178 2" xfId="2225"/>
    <cellStyle name="Separador de milhares 179" xfId="1654"/>
    <cellStyle name="Separador de milhares 179 2" xfId="2226"/>
    <cellStyle name="Separador de milhares 18" xfId="1655"/>
    <cellStyle name="Separador de milhares 18 2" xfId="1656"/>
    <cellStyle name="Separador de milhares 18 2 2" xfId="2228"/>
    <cellStyle name="Separador de milhares 18 3" xfId="2227"/>
    <cellStyle name="Separador de milhares 180" xfId="1657"/>
    <cellStyle name="Separador de milhares 180 2" xfId="2229"/>
    <cellStyle name="Separador de milhares 181" xfId="1658"/>
    <cellStyle name="Separador de milhares 181 2" xfId="2230"/>
    <cellStyle name="Separador de milhares 182" xfId="1659"/>
    <cellStyle name="Separador de milhares 182 2" xfId="2231"/>
    <cellStyle name="Separador de milhares 183" xfId="1660"/>
    <cellStyle name="Separador de milhares 183 2" xfId="2232"/>
    <cellStyle name="Separador de milhares 184" xfId="1661"/>
    <cellStyle name="Separador de milhares 184 2" xfId="2233"/>
    <cellStyle name="Separador de milhares 185" xfId="1662"/>
    <cellStyle name="Separador de milhares 185 2" xfId="2234"/>
    <cellStyle name="Separador de milhares 19" xfId="1663"/>
    <cellStyle name="Separador de milhares 19 2" xfId="1664"/>
    <cellStyle name="Separador de milhares 19 2 2" xfId="2236"/>
    <cellStyle name="Separador de milhares 19 3" xfId="2235"/>
    <cellStyle name="Separador de milhares 2" xfId="1665"/>
    <cellStyle name="Separador de milhares 2 1" xfId="1666"/>
    <cellStyle name="Separador de milhares 2 10" xfId="1667"/>
    <cellStyle name="Separador de milhares 2 10 2" xfId="2238"/>
    <cellStyle name="Separador de milhares 2 11" xfId="1668"/>
    <cellStyle name="Separador de milhares 2 11 2" xfId="2239"/>
    <cellStyle name="Separador de milhares 2 12" xfId="1669"/>
    <cellStyle name="Separador de milhares 2 12 2" xfId="2240"/>
    <cellStyle name="Separador de milhares 2 13" xfId="1670"/>
    <cellStyle name="Separador de milhares 2 13 2" xfId="2241"/>
    <cellStyle name="Separador de milhares 2 14" xfId="1671"/>
    <cellStyle name="Separador de milhares 2 14 2" xfId="2242"/>
    <cellStyle name="Separador de milhares 2 15" xfId="1672"/>
    <cellStyle name="Separador de milhares 2 15 2" xfId="2243"/>
    <cellStyle name="Separador de milhares 2 16" xfId="1673"/>
    <cellStyle name="Separador de milhares 2 16 2" xfId="2244"/>
    <cellStyle name="Separador de milhares 2 17" xfId="1674"/>
    <cellStyle name="Separador de milhares 2 17 2" xfId="2245"/>
    <cellStyle name="Separador de milhares 2 18" xfId="1675"/>
    <cellStyle name="Separador de milhares 2 18 2" xfId="2246"/>
    <cellStyle name="Separador de milhares 2 19" xfId="1676"/>
    <cellStyle name="Separador de milhares 2 19 2" xfId="2247"/>
    <cellStyle name="Separador de milhares 2 2" xfId="1677"/>
    <cellStyle name="Separador de milhares 2 2 10" xfId="1678"/>
    <cellStyle name="Separador de milhares 2 2 10 2" xfId="2248"/>
    <cellStyle name="Separador de milhares 2 2 11" xfId="1679"/>
    <cellStyle name="Separador de milhares 2 2 11 2" xfId="2249"/>
    <cellStyle name="Separador de milhares 2 2 12" xfId="1680"/>
    <cellStyle name="Separador de milhares 2 2 12 2" xfId="2250"/>
    <cellStyle name="Separador de milhares 2 2 13" xfId="1681"/>
    <cellStyle name="Separador de milhares 2 2 2" xfId="1682"/>
    <cellStyle name="Separador de milhares 2 2 2 2" xfId="1683"/>
    <cellStyle name="Separador de milhares 2 2 2 2 2" xfId="2252"/>
    <cellStyle name="Separador de milhares 2 2 2 3" xfId="2251"/>
    <cellStyle name="Separador de milhares 2 2 3" xfId="1684"/>
    <cellStyle name="Separador de milhares 2 2 3 2" xfId="2253"/>
    <cellStyle name="Separador de milhares 2 2 4" xfId="1685"/>
    <cellStyle name="Separador de milhares 2 2 4 2" xfId="2254"/>
    <cellStyle name="Separador de milhares 2 2 5" xfId="1686"/>
    <cellStyle name="Separador de milhares 2 2 5 2" xfId="2255"/>
    <cellStyle name="Separador de milhares 2 2 6" xfId="1687"/>
    <cellStyle name="Separador de milhares 2 2 6 2" xfId="2256"/>
    <cellStyle name="Separador de milhares 2 2 7" xfId="1688"/>
    <cellStyle name="Separador de milhares 2 2 7 2" xfId="2257"/>
    <cellStyle name="Separador de milhares 2 2 8" xfId="1689"/>
    <cellStyle name="Separador de milhares 2 2 8 2" xfId="2258"/>
    <cellStyle name="Separador de milhares 2 2 9" xfId="1690"/>
    <cellStyle name="Separador de milhares 2 2 9 2" xfId="2259"/>
    <cellStyle name="Separador de milhares 2 20" xfId="1691"/>
    <cellStyle name="Separador de milhares 2 20 2" xfId="2260"/>
    <cellStyle name="Separador de milhares 2 21" xfId="1692"/>
    <cellStyle name="Separador de milhares 2 21 2" xfId="2261"/>
    <cellStyle name="Separador de milhares 2 22" xfId="1693"/>
    <cellStyle name="Separador de milhares 2 22 2" xfId="2262"/>
    <cellStyle name="Separador de milhares 2 23" xfId="1694"/>
    <cellStyle name="Separador de milhares 2 23 2" xfId="2263"/>
    <cellStyle name="Separador de milhares 2 24" xfId="1695"/>
    <cellStyle name="Separador de milhares 2 24 2" xfId="2264"/>
    <cellStyle name="Separador de milhares 2 25" xfId="1696"/>
    <cellStyle name="Separador de milhares 2 25 2" xfId="2265"/>
    <cellStyle name="Separador de milhares 2 26" xfId="1697"/>
    <cellStyle name="Separador de milhares 2 26 2" xfId="2266"/>
    <cellStyle name="Separador de milhares 2 27" xfId="1698"/>
    <cellStyle name="Separador de milhares 2 27 2" xfId="2267"/>
    <cellStyle name="Separador de milhares 2 28" xfId="1699"/>
    <cellStyle name="Separador de milhares 2 28 2" xfId="2268"/>
    <cellStyle name="Separador de milhares 2 29" xfId="1700"/>
    <cellStyle name="Separador de milhares 2 29 2" xfId="1701"/>
    <cellStyle name="Separador de milhares 2 29 2 2" xfId="2270"/>
    <cellStyle name="Separador de milhares 2 29 3" xfId="2269"/>
    <cellStyle name="Separador de milhares 2 3" xfId="1702"/>
    <cellStyle name="Separador de milhares 2 3 2" xfId="2271"/>
    <cellStyle name="Separador de milhares 2 30" xfId="1703"/>
    <cellStyle name="Separador de milhares 2 30 2" xfId="2272"/>
    <cellStyle name="Separador de milhares 2 31" xfId="1704"/>
    <cellStyle name="Separador de milhares 2 31 2" xfId="2273"/>
    <cellStyle name="Separador de milhares 2 32" xfId="1705"/>
    <cellStyle name="Separador de milhares 2 32 2" xfId="2274"/>
    <cellStyle name="Separador de milhares 2 33" xfId="1706"/>
    <cellStyle name="Separador de milhares 2 33 2" xfId="2275"/>
    <cellStyle name="Separador de milhares 2 34" xfId="1707"/>
    <cellStyle name="Separador de milhares 2 34 2" xfId="2276"/>
    <cellStyle name="Separador de milhares 2 35" xfId="1708"/>
    <cellStyle name="Separador de milhares 2 35 2" xfId="2277"/>
    <cellStyle name="Separador de milhares 2 36" xfId="1709"/>
    <cellStyle name="Separador de milhares 2 36 2" xfId="2278"/>
    <cellStyle name="Separador de milhares 2 37" xfId="1710"/>
    <cellStyle name="Separador de milhares 2 37 2" xfId="2279"/>
    <cellStyle name="Separador de milhares 2 38" xfId="1711"/>
    <cellStyle name="Separador de milhares 2 38 2" xfId="2280"/>
    <cellStyle name="Separador de milhares 2 39" xfId="1712"/>
    <cellStyle name="Separador de milhares 2 39 2" xfId="2281"/>
    <cellStyle name="Separador de milhares 2 4" xfId="1713"/>
    <cellStyle name="Separador de milhares 2 4 2" xfId="2282"/>
    <cellStyle name="Separador de milhares 2 40" xfId="1714"/>
    <cellStyle name="Separador de milhares 2 40 2" xfId="2283"/>
    <cellStyle name="Separador de milhares 2 41" xfId="1715"/>
    <cellStyle name="Separador de milhares 2 41 2" xfId="2284"/>
    <cellStyle name="Separador de milhares 2 42" xfId="1716"/>
    <cellStyle name="Separador de milhares 2 42 2" xfId="2285"/>
    <cellStyle name="Separador de milhares 2 43" xfId="1717"/>
    <cellStyle name="Separador de milhares 2 43 2" xfId="2286"/>
    <cellStyle name="Separador de milhares 2 44" xfId="1718"/>
    <cellStyle name="Separador de milhares 2 44 2" xfId="1719"/>
    <cellStyle name="Separador de milhares 2 44 2 2" xfId="2288"/>
    <cellStyle name="Separador de milhares 2 44 3" xfId="2287"/>
    <cellStyle name="Separador de milhares 2 45" xfId="2237"/>
    <cellStyle name="Separador de milhares 2 5" xfId="1720"/>
    <cellStyle name="Separador de milhares 2 5 2" xfId="2289"/>
    <cellStyle name="Separador de milhares 2 6" xfId="1721"/>
    <cellStyle name="Separador de milhares 2 6 2" xfId="2290"/>
    <cellStyle name="Separador de milhares 2 7" xfId="1722"/>
    <cellStyle name="Separador de milhares 2 7 2" xfId="2291"/>
    <cellStyle name="Separador de milhares 2 8" xfId="1723"/>
    <cellStyle name="Separador de milhares 2 8 2" xfId="2292"/>
    <cellStyle name="Separador de milhares 2 9" xfId="1724"/>
    <cellStyle name="Separador de milhares 2 9 2" xfId="2293"/>
    <cellStyle name="Separador de milhares 20" xfId="1725"/>
    <cellStyle name="Separador de milhares 20 2" xfId="2294"/>
    <cellStyle name="Separador de milhares 21" xfId="1726"/>
    <cellStyle name="Separador de milhares 21 2" xfId="2295"/>
    <cellStyle name="Separador de milhares 22" xfId="1727"/>
    <cellStyle name="Separador de milhares 22 2" xfId="1728"/>
    <cellStyle name="Separador de milhares 22 2 2" xfId="2297"/>
    <cellStyle name="Separador de milhares 22 3" xfId="2296"/>
    <cellStyle name="Separador de milhares 23" xfId="1729"/>
    <cellStyle name="Separador de milhares 23 2" xfId="2298"/>
    <cellStyle name="Separador de milhares 24" xfId="1730"/>
    <cellStyle name="Separador de milhares 24 2" xfId="2299"/>
    <cellStyle name="Separador de milhares 25" xfId="1731"/>
    <cellStyle name="Separador de milhares 25 2" xfId="1732"/>
    <cellStyle name="Separador de milhares 25 2 2" xfId="2301"/>
    <cellStyle name="Separador de milhares 25 3" xfId="2300"/>
    <cellStyle name="Separador de milhares 26" xfId="1733"/>
    <cellStyle name="Separador de milhares 26 2" xfId="1734"/>
    <cellStyle name="Separador de milhares 26 2 2" xfId="2303"/>
    <cellStyle name="Separador de milhares 26 3" xfId="2302"/>
    <cellStyle name="Separador de milhares 27" xfId="1735"/>
    <cellStyle name="Separador de milhares 27 2" xfId="1736"/>
    <cellStyle name="Separador de milhares 27 2 2" xfId="1737"/>
    <cellStyle name="Separador de milhares 27 2 2 2" xfId="2306"/>
    <cellStyle name="Separador de milhares 27 2 3" xfId="2305"/>
    <cellStyle name="Separador de milhares 27 3" xfId="1738"/>
    <cellStyle name="Separador de milhares 27 3 2" xfId="2307"/>
    <cellStyle name="Separador de milhares 27 4" xfId="1739"/>
    <cellStyle name="Separador de milhares 27 4 2" xfId="1740"/>
    <cellStyle name="Separador de milhares 27 4 2 2" xfId="2309"/>
    <cellStyle name="Separador de milhares 27 4 3" xfId="2308"/>
    <cellStyle name="Separador de milhares 27 5" xfId="1741"/>
    <cellStyle name="Separador de milhares 27 5 2" xfId="2310"/>
    <cellStyle name="Separador de milhares 27 6" xfId="2304"/>
    <cellStyle name="Separador de milhares 28" xfId="1742"/>
    <cellStyle name="Separador de milhares 28 2" xfId="2311"/>
    <cellStyle name="Separador de milhares 29" xfId="1743"/>
    <cellStyle name="Separador de milhares 29 2" xfId="2312"/>
    <cellStyle name="Separador de milhares 3" xfId="1744"/>
    <cellStyle name="Separador de milhares 3 1" xfId="1745"/>
    <cellStyle name="Separador de milhares 3 2" xfId="1746"/>
    <cellStyle name="Separador de milhares 3 2 2" xfId="1747"/>
    <cellStyle name="Separador de milhares 3 2 2 2" xfId="1748"/>
    <cellStyle name="Separador de milhares 3 2 2 2 2" xfId="2316"/>
    <cellStyle name="Separador de milhares 3 2 2 3" xfId="1749"/>
    <cellStyle name="Separador de milhares 3 2 2 3 2" xfId="1750"/>
    <cellStyle name="Separador de milhares 3 2 2 3 2 2" xfId="2318"/>
    <cellStyle name="Separador de milhares 3 2 2 3 3" xfId="2317"/>
    <cellStyle name="Separador de milhares 3 2 2 4" xfId="2315"/>
    <cellStyle name="Separador de milhares 3 2 3" xfId="1751"/>
    <cellStyle name="Separador de milhares 3 2 3 2" xfId="1752"/>
    <cellStyle name="Separador de milhares 3 2 3 2 2" xfId="2320"/>
    <cellStyle name="Separador de milhares 3 2 3 3" xfId="2319"/>
    <cellStyle name="Separador de milhares 3 2 4" xfId="1753"/>
    <cellStyle name="Separador de milhares 3 2 4 2" xfId="2321"/>
    <cellStyle name="Separador de milhares 3 2 5" xfId="1754"/>
    <cellStyle name="Separador de milhares 3 2 5 2" xfId="2322"/>
    <cellStyle name="Separador de milhares 3 2 6" xfId="2314"/>
    <cellStyle name="Separador de milhares 3 3" xfId="1755"/>
    <cellStyle name="Separador de milhares 3 3 2" xfId="1756"/>
    <cellStyle name="Separador de milhares 3 3 2 2" xfId="2324"/>
    <cellStyle name="Separador de milhares 3 3 3" xfId="1757"/>
    <cellStyle name="Separador de milhares 3 3 3 2" xfId="2325"/>
    <cellStyle name="Separador de milhares 3 3 4" xfId="2323"/>
    <cellStyle name="Separador de milhares 3 4" xfId="1758"/>
    <cellStyle name="Separador de milhares 3 4 2" xfId="1759"/>
    <cellStyle name="Separador de milhares 3 4 2 2" xfId="2327"/>
    <cellStyle name="Separador de milhares 3 4 3" xfId="1760"/>
    <cellStyle name="Separador de milhares 3 4 3 2" xfId="1761"/>
    <cellStyle name="Separador de milhares 3 4 3 2 2" xfId="2329"/>
    <cellStyle name="Separador de milhares 3 4 3 3" xfId="2328"/>
    <cellStyle name="Separador de milhares 3 4 4" xfId="1762"/>
    <cellStyle name="Separador de milhares 3 4 4 2" xfId="2330"/>
    <cellStyle name="Separador de milhares 3 4 5" xfId="2326"/>
    <cellStyle name="Separador de milhares 3 5" xfId="1763"/>
    <cellStyle name="Separador de milhares 3 5 2" xfId="1764"/>
    <cellStyle name="Separador de milhares 3 5 2 2" xfId="2332"/>
    <cellStyle name="Separador de milhares 3 5 3" xfId="1765"/>
    <cellStyle name="Separador de milhares 3 5 3 2" xfId="2333"/>
    <cellStyle name="Separador de milhares 3 5 4" xfId="2331"/>
    <cellStyle name="Separador de milhares 3 6" xfId="2313"/>
    <cellStyle name="Separador de milhares 30" xfId="1766"/>
    <cellStyle name="Separador de milhares 30 2" xfId="2334"/>
    <cellStyle name="Separador de milhares 31" xfId="1767"/>
    <cellStyle name="Separador de milhares 31 2" xfId="2335"/>
    <cellStyle name="Separador de milhares 32" xfId="1768"/>
    <cellStyle name="Separador de milhares 32 2" xfId="2336"/>
    <cellStyle name="Separador de milhares 33" xfId="1769"/>
    <cellStyle name="Separador de milhares 33 2" xfId="2337"/>
    <cellStyle name="Separador de milhares 34" xfId="1770"/>
    <cellStyle name="Separador de milhares 34 2" xfId="2338"/>
    <cellStyle name="Separador de milhares 35" xfId="1771"/>
    <cellStyle name="Separador de milhares 35 2" xfId="2339"/>
    <cellStyle name="Separador de milhares 36" xfId="1772"/>
    <cellStyle name="Separador de milhares 36 2" xfId="2340"/>
    <cellStyle name="Separador de milhares 37" xfId="1773"/>
    <cellStyle name="Separador de milhares 37 2" xfId="2341"/>
    <cellStyle name="Separador de milhares 38" xfId="1774"/>
    <cellStyle name="Separador de milhares 38 2" xfId="2342"/>
    <cellStyle name="Separador de milhares 39" xfId="1775"/>
    <cellStyle name="Separador de milhares 39 2" xfId="2343"/>
    <cellStyle name="Separador de milhares 4" xfId="1776"/>
    <cellStyle name="Separador de milhares 4 2" xfId="1777"/>
    <cellStyle name="Separador de milhares 4 2 2" xfId="1778"/>
    <cellStyle name="Separador de milhares 4 2 2 2" xfId="2346"/>
    <cellStyle name="Separador de milhares 4 2 3" xfId="1779"/>
    <cellStyle name="Separador de milhares 4 2 3 2" xfId="1780"/>
    <cellStyle name="Separador de milhares 4 2 3 2 2" xfId="2348"/>
    <cellStyle name="Separador de milhares 4 2 3 3" xfId="2347"/>
    <cellStyle name="Separador de milhares 4 2 4" xfId="1781"/>
    <cellStyle name="Separador de milhares 4 2 4 2" xfId="2349"/>
    <cellStyle name="Separador de milhares 4 2 5" xfId="2345"/>
    <cellStyle name="Separador de milhares 4 3" xfId="1782"/>
    <cellStyle name="Separador de milhares 4 3 2" xfId="1783"/>
    <cellStyle name="Separador de milhares 4 3 2 2" xfId="2351"/>
    <cellStyle name="Separador de milhares 4 3 3" xfId="2350"/>
    <cellStyle name="Separador de milhares 4 4" xfId="1784"/>
    <cellStyle name="Separador de milhares 4 4 2" xfId="1785"/>
    <cellStyle name="Separador de milhares 4 4 2 2" xfId="2353"/>
    <cellStyle name="Separador de milhares 4 4 3" xfId="2352"/>
    <cellStyle name="Separador de milhares 4 5" xfId="1786"/>
    <cellStyle name="Separador de milhares 4 5 2" xfId="1787"/>
    <cellStyle name="Separador de milhares 4 5 2 2" xfId="2355"/>
    <cellStyle name="Separador de milhares 4 5 3" xfId="2354"/>
    <cellStyle name="Separador de milhares 4 6" xfId="1788"/>
    <cellStyle name="Separador de milhares 4 6 2" xfId="2356"/>
    <cellStyle name="Separador de milhares 4 7" xfId="1789"/>
    <cellStyle name="Separador de milhares 4 7 2" xfId="2357"/>
    <cellStyle name="Separador de milhares 4 8" xfId="2344"/>
    <cellStyle name="Separador de milhares 40" xfId="1790"/>
    <cellStyle name="Separador de milhares 40 2" xfId="2358"/>
    <cellStyle name="Separador de milhares 41" xfId="1791"/>
    <cellStyle name="Separador de milhares 41 2" xfId="2359"/>
    <cellStyle name="Separador de milhares 42" xfId="1792"/>
    <cellStyle name="Separador de milhares 42 2" xfId="2360"/>
    <cellStyle name="Separador de milhares 43" xfId="1793"/>
    <cellStyle name="Separador de milhares 43 2" xfId="2361"/>
    <cellStyle name="Separador de milhares 44" xfId="1794"/>
    <cellStyle name="Separador de milhares 44 2" xfId="2362"/>
    <cellStyle name="Separador de milhares 45" xfId="1795"/>
    <cellStyle name="Separador de milhares 45 2" xfId="2363"/>
    <cellStyle name="Separador de milhares 46" xfId="1796"/>
    <cellStyle name="Separador de milhares 46 2" xfId="2364"/>
    <cellStyle name="Separador de milhares 47" xfId="1797"/>
    <cellStyle name="Separador de milhares 47 2" xfId="2365"/>
    <cellStyle name="Separador de milhares 48" xfId="1798"/>
    <cellStyle name="Separador de milhares 48 2" xfId="2366"/>
    <cellStyle name="Separador de milhares 49" xfId="1799"/>
    <cellStyle name="Separador de milhares 49 2" xfId="2367"/>
    <cellStyle name="Separador de milhares 5" xfId="1800"/>
    <cellStyle name="Separador de milhares 5 2" xfId="1801"/>
    <cellStyle name="Separador de milhares 5 2 2" xfId="1802"/>
    <cellStyle name="Separador de milhares 5 2 3" xfId="1803"/>
    <cellStyle name="Separador de milhares 5 2 3 2" xfId="2369"/>
    <cellStyle name="Separador de milhares 5 2 4" xfId="1804"/>
    <cellStyle name="Separador de milhares 5 2 4 2" xfId="2370"/>
    <cellStyle name="Separador de milhares 5 3" xfId="1805"/>
    <cellStyle name="Separador de milhares 5 3 2" xfId="1806"/>
    <cellStyle name="Separador de milhares 5 3 2 2" xfId="2372"/>
    <cellStyle name="Separador de milhares 5 3 3" xfId="1807"/>
    <cellStyle name="Separador de milhares 5 3 3 2" xfId="2373"/>
    <cellStyle name="Separador de milhares 5 3 4" xfId="1808"/>
    <cellStyle name="Separador de milhares 5 3 4 2" xfId="2374"/>
    <cellStyle name="Separador de milhares 5 3 5" xfId="1809"/>
    <cellStyle name="Separador de milhares 5 3 5 2" xfId="1810"/>
    <cellStyle name="Separador de milhares 5 3 5 2 2" xfId="2376"/>
    <cellStyle name="Separador de milhares 5 3 5 3" xfId="2375"/>
    <cellStyle name="Separador de milhares 5 3 6" xfId="2371"/>
    <cellStyle name="Separador de milhares 5 4" xfId="2368"/>
    <cellStyle name="Separador de milhares 50" xfId="1811"/>
    <cellStyle name="Separador de milhares 50 2" xfId="1812"/>
    <cellStyle name="Separador de milhares 50 2 2" xfId="2378"/>
    <cellStyle name="Separador de milhares 50 3" xfId="2377"/>
    <cellStyle name="Separador de milhares 51" xfId="1813"/>
    <cellStyle name="Separador de milhares 51 2" xfId="2379"/>
    <cellStyle name="Separador de milhares 52" xfId="1814"/>
    <cellStyle name="Separador de milhares 52 2" xfId="2380"/>
    <cellStyle name="Separador de milhares 53" xfId="1815"/>
    <cellStyle name="Separador de milhares 53 2" xfId="2381"/>
    <cellStyle name="Separador de milhares 54" xfId="1816"/>
    <cellStyle name="Separador de milhares 54 2" xfId="2382"/>
    <cellStyle name="Separador de milhares 55" xfId="1817"/>
    <cellStyle name="Separador de milhares 55 2" xfId="1818"/>
    <cellStyle name="Separador de milhares 55 2 2" xfId="2384"/>
    <cellStyle name="Separador de milhares 55 3" xfId="2383"/>
    <cellStyle name="Separador de milhares 56" xfId="1819"/>
    <cellStyle name="Separador de milhares 56 2" xfId="2385"/>
    <cellStyle name="Separador de milhares 57" xfId="1820"/>
    <cellStyle name="Separador de milhares 57 2" xfId="1821"/>
    <cellStyle name="Separador de milhares 57 2 2" xfId="2387"/>
    <cellStyle name="Separador de milhares 57 3" xfId="2386"/>
    <cellStyle name="Separador de milhares 58" xfId="1822"/>
    <cellStyle name="Separador de milhares 58 2" xfId="2388"/>
    <cellStyle name="Separador de milhares 59" xfId="1823"/>
    <cellStyle name="Separador de milhares 59 2" xfId="2389"/>
    <cellStyle name="Separador de milhares 6" xfId="1824"/>
    <cellStyle name="Separador de milhares 6 2" xfId="1825"/>
    <cellStyle name="Separador de milhares 6 2 2" xfId="2391"/>
    <cellStyle name="Separador de milhares 6 3" xfId="1826"/>
    <cellStyle name="Separador de milhares 6 3 2" xfId="1827"/>
    <cellStyle name="Separador de milhares 6 3 2 2" xfId="2393"/>
    <cellStyle name="Separador de milhares 6 3 3" xfId="1828"/>
    <cellStyle name="Separador de milhares 6 3 3 2" xfId="1829"/>
    <cellStyle name="Separador de milhares 6 3 3 2 2" xfId="2395"/>
    <cellStyle name="Separador de milhares 6 3 3 3" xfId="2394"/>
    <cellStyle name="Separador de milhares 6 3 4" xfId="2392"/>
    <cellStyle name="Separador de milhares 6 4" xfId="2390"/>
    <cellStyle name="Separador de milhares 60" xfId="1830"/>
    <cellStyle name="Separador de milhares 60 2" xfId="2396"/>
    <cellStyle name="Separador de milhares 61" xfId="1831"/>
    <cellStyle name="Separador de milhares 61 2" xfId="1832"/>
    <cellStyle name="Separador de milhares 61 2 2" xfId="2398"/>
    <cellStyle name="Separador de milhares 61 3" xfId="2397"/>
    <cellStyle name="Separador de milhares 62" xfId="1833"/>
    <cellStyle name="Separador de milhares 62 2" xfId="2399"/>
    <cellStyle name="Separador de milhares 63" xfId="1834"/>
    <cellStyle name="Separador de milhares 63 2" xfId="2400"/>
    <cellStyle name="Separador de milhares 64" xfId="1835"/>
    <cellStyle name="Separador de milhares 64 2" xfId="2401"/>
    <cellStyle name="Separador de milhares 65" xfId="1836"/>
    <cellStyle name="Separador de milhares 65 2" xfId="1837"/>
    <cellStyle name="Separador de milhares 65 2 2" xfId="2403"/>
    <cellStyle name="Separador de milhares 65 3" xfId="2402"/>
    <cellStyle name="Separador de milhares 66" xfId="1838"/>
    <cellStyle name="Separador de milhares 66 2" xfId="1839"/>
    <cellStyle name="Separador de milhares 66 2 2" xfId="2405"/>
    <cellStyle name="Separador de milhares 66 3" xfId="2404"/>
    <cellStyle name="Separador de milhares 67" xfId="1840"/>
    <cellStyle name="Separador de milhares 67 2" xfId="2406"/>
    <cellStyle name="Separador de milhares 68" xfId="1841"/>
    <cellStyle name="Separador de milhares 68 2" xfId="2407"/>
    <cellStyle name="Separador de milhares 69" xfId="1842"/>
    <cellStyle name="Separador de milhares 69 2" xfId="2408"/>
    <cellStyle name="Separador de milhares 7" xfId="1843"/>
    <cellStyle name="Separador de milhares 7 2" xfId="1844"/>
    <cellStyle name="Separador de milhares 7 2 2" xfId="2410"/>
    <cellStyle name="Separador de milhares 7 3" xfId="1845"/>
    <cellStyle name="Separador de milhares 7 3 2" xfId="2411"/>
    <cellStyle name="Separador de milhares 7 4" xfId="1846"/>
    <cellStyle name="Separador de milhares 7 4 2" xfId="2412"/>
    <cellStyle name="Separador de milhares 7 5" xfId="1847"/>
    <cellStyle name="Separador de milhares 7 5 2" xfId="1848"/>
    <cellStyle name="Separador de milhares 7 5 2 2" xfId="2414"/>
    <cellStyle name="Separador de milhares 7 5 3" xfId="2413"/>
    <cellStyle name="Separador de milhares 7 6" xfId="1849"/>
    <cellStyle name="Separador de milhares 7 6 2" xfId="1850"/>
    <cellStyle name="Separador de milhares 7 6 2 2" xfId="2416"/>
    <cellStyle name="Separador de milhares 7 6 3" xfId="2415"/>
    <cellStyle name="Separador de milhares 7 7" xfId="2409"/>
    <cellStyle name="Separador de milhares 70" xfId="1851"/>
    <cellStyle name="Separador de milhares 70 2" xfId="2417"/>
    <cellStyle name="Separador de milhares 71" xfId="1852"/>
    <cellStyle name="Separador de milhares 71 2" xfId="2418"/>
    <cellStyle name="Separador de milhares 72" xfId="1853"/>
    <cellStyle name="Separador de milhares 72 2" xfId="2419"/>
    <cellStyle name="Separador de milhares 73" xfId="1854"/>
    <cellStyle name="Separador de milhares 73 2" xfId="2420"/>
    <cellStyle name="Separador de milhares 74" xfId="1855"/>
    <cellStyle name="Separador de milhares 74 2" xfId="2421"/>
    <cellStyle name="Separador de milhares 75" xfId="1856"/>
    <cellStyle name="Separador de milhares 75 2" xfId="2422"/>
    <cellStyle name="Separador de milhares 76" xfId="1857"/>
    <cellStyle name="Separador de milhares 76 2" xfId="2423"/>
    <cellStyle name="Separador de milhares 77" xfId="1858"/>
    <cellStyle name="Separador de milhares 77 2" xfId="2424"/>
    <cellStyle name="Separador de milhares 78" xfId="1859"/>
    <cellStyle name="Separador de milhares 78 2" xfId="2425"/>
    <cellStyle name="Separador de milhares 79" xfId="1860"/>
    <cellStyle name="Separador de milhares 79 2" xfId="2426"/>
    <cellStyle name="Separador de milhares 8" xfId="1861"/>
    <cellStyle name="Separador de milhares 8 2" xfId="1862"/>
    <cellStyle name="Separador de milhares 8 2 2" xfId="2428"/>
    <cellStyle name="Separador de milhares 8 3" xfId="1863"/>
    <cellStyle name="Separador de milhares 8 3 2" xfId="1864"/>
    <cellStyle name="Separador de milhares 8 3 2 2" xfId="2430"/>
    <cellStyle name="Separador de milhares 8 3 3" xfId="2429"/>
    <cellStyle name="Separador de milhares 8 4" xfId="2427"/>
    <cellStyle name="Separador de milhares 80" xfId="1865"/>
    <cellStyle name="Separador de milhares 80 2" xfId="2431"/>
    <cellStyle name="Separador de milhares 81" xfId="1866"/>
    <cellStyle name="Separador de milhares 81 2" xfId="2432"/>
    <cellStyle name="Separador de milhares 82" xfId="1867"/>
    <cellStyle name="Separador de milhares 82 2" xfId="2433"/>
    <cellStyle name="Separador de milhares 83" xfId="1868"/>
    <cellStyle name="Separador de milhares 83 2" xfId="2434"/>
    <cellStyle name="Separador de milhares 84" xfId="1869"/>
    <cellStyle name="Separador de milhares 84 2" xfId="2435"/>
    <cellStyle name="Separador de milhares 85" xfId="1870"/>
    <cellStyle name="Separador de milhares 85 2" xfId="2436"/>
    <cellStyle name="Separador de milhares 86" xfId="1871"/>
    <cellStyle name="Separador de milhares 86 2" xfId="2437"/>
    <cellStyle name="Separador de milhares 87" xfId="1872"/>
    <cellStyle name="Separador de milhares 87 2" xfId="2438"/>
    <cellStyle name="Separador de milhares 88" xfId="1873"/>
    <cellStyle name="Separador de milhares 88 2" xfId="2439"/>
    <cellStyle name="Separador de milhares 89" xfId="1874"/>
    <cellStyle name="Separador de milhares 89 2" xfId="2440"/>
    <cellStyle name="Separador de milhares 9" xfId="1875"/>
    <cellStyle name="Separador de milhares 9 2" xfId="1876"/>
    <cellStyle name="Separador de milhares 9 2 2" xfId="2442"/>
    <cellStyle name="Separador de milhares 9 3" xfId="2441"/>
    <cellStyle name="Separador de milhares 90" xfId="1877"/>
    <cellStyle name="Separador de milhares 90 2" xfId="2443"/>
    <cellStyle name="Separador de milhares 91" xfId="1878"/>
    <cellStyle name="Separador de milhares 91 2" xfId="2444"/>
    <cellStyle name="Separador de milhares 92" xfId="1879"/>
    <cellStyle name="Separador de milhares 92 2" xfId="2445"/>
    <cellStyle name="Separador de milhares 93" xfId="1880"/>
    <cellStyle name="Separador de milhares 93 2" xfId="2446"/>
    <cellStyle name="Separador de milhares 94" xfId="1881"/>
    <cellStyle name="Separador de milhares 94 2" xfId="2447"/>
    <cellStyle name="Separador de milhares 95" xfId="1882"/>
    <cellStyle name="Separador de milhares 95 2" xfId="2448"/>
    <cellStyle name="Separador de milhares 96" xfId="1883"/>
    <cellStyle name="Separador de milhares 96 2" xfId="2449"/>
    <cellStyle name="Separador de milhares 97" xfId="1884"/>
    <cellStyle name="Separador de milhares 97 2" xfId="2450"/>
    <cellStyle name="Separador de milhares 98" xfId="1885"/>
    <cellStyle name="Separador de milhares 98 2" xfId="2451"/>
    <cellStyle name="Separador de milhares 99" xfId="1886"/>
    <cellStyle name="Separador de milhares 99 2" xfId="2452"/>
    <cellStyle name="Texto de Aviso 1" xfId="1887"/>
    <cellStyle name="Texto de Aviso 10 2" xfId="1888"/>
    <cellStyle name="Texto de Aviso 11 2" xfId="1889"/>
    <cellStyle name="Texto de Aviso 12 2" xfId="1890"/>
    <cellStyle name="Texto de Aviso 13 2" xfId="1891"/>
    <cellStyle name="Texto de Aviso 14 2" xfId="1892"/>
    <cellStyle name="Texto de Aviso 15 2" xfId="1893"/>
    <cellStyle name="Texto de Aviso 16 2" xfId="1894"/>
    <cellStyle name="Texto de Aviso 17 2" xfId="1895"/>
    <cellStyle name="Texto de Aviso 2" xfId="1896"/>
    <cellStyle name="Texto de Aviso 2 2" xfId="1897"/>
    <cellStyle name="Texto de Aviso 3" xfId="1898"/>
    <cellStyle name="Texto de Aviso 3 2" xfId="1899"/>
    <cellStyle name="Texto de Aviso 4" xfId="1900"/>
    <cellStyle name="Texto de Aviso 4 2" xfId="1901"/>
    <cellStyle name="Texto de Aviso 5" xfId="1902"/>
    <cellStyle name="Texto de Aviso 5 2" xfId="1903"/>
    <cellStyle name="Texto de Aviso 6" xfId="1904"/>
    <cellStyle name="Texto de Aviso 6 2" xfId="1905"/>
    <cellStyle name="Texto de Aviso 7" xfId="1906"/>
    <cellStyle name="Texto de Aviso 7 2" xfId="1907"/>
    <cellStyle name="Texto de Aviso 8" xfId="1908"/>
    <cellStyle name="Texto de Aviso 8 2" xfId="1909"/>
    <cellStyle name="Texto de Aviso 9 2" xfId="1910"/>
    <cellStyle name="Texto Explicativo 1" xfId="1911"/>
    <cellStyle name="Texto Explicativo 10 2" xfId="1912"/>
    <cellStyle name="Texto Explicativo 11 2" xfId="1913"/>
    <cellStyle name="Texto Explicativo 12 2" xfId="1914"/>
    <cellStyle name="Texto Explicativo 13 2" xfId="1915"/>
    <cellStyle name="Texto Explicativo 14 2" xfId="1916"/>
    <cellStyle name="Texto Explicativo 15 2" xfId="1917"/>
    <cellStyle name="Texto Explicativo 16 2" xfId="1918"/>
    <cellStyle name="Texto Explicativo 17 2" xfId="1919"/>
    <cellStyle name="Texto Explicativo 2" xfId="1920"/>
    <cellStyle name="Texto Explicativo 2 2" xfId="1921"/>
    <cellStyle name="Texto Explicativo 3" xfId="1922"/>
    <cellStyle name="Texto Explicativo 3 2" xfId="1923"/>
    <cellStyle name="Texto Explicativo 4" xfId="1924"/>
    <cellStyle name="Texto Explicativo 4 2" xfId="1925"/>
    <cellStyle name="Texto Explicativo 5" xfId="1926"/>
    <cellStyle name="Texto Explicativo 5 2" xfId="1927"/>
    <cellStyle name="Texto Explicativo 6" xfId="1928"/>
    <cellStyle name="Texto Explicativo 6 2" xfId="1929"/>
    <cellStyle name="Texto Explicativo 7" xfId="1930"/>
    <cellStyle name="Texto Explicativo 7 2" xfId="1931"/>
    <cellStyle name="Texto Explicativo 8" xfId="1932"/>
    <cellStyle name="Texto Explicativo 8 2" xfId="1933"/>
    <cellStyle name="Texto Explicativo 9 2" xfId="1934"/>
    <cellStyle name="Título 1 1" xfId="1935"/>
    <cellStyle name="Título 1 1 1" xfId="1936"/>
    <cellStyle name="Título 1 1 1 1" xfId="1937"/>
    <cellStyle name="Título 1 1 2" xfId="1938"/>
    <cellStyle name="Título 1 1_Campo de Antenas - SBGL-ORÇ" xfId="1939"/>
    <cellStyle name="Título 1 10 2" xfId="1940"/>
    <cellStyle name="Título 1 11 2" xfId="1941"/>
    <cellStyle name="Título 1 12 2" xfId="1942"/>
    <cellStyle name="Título 1 13 2" xfId="1943"/>
    <cellStyle name="Título 1 14 2" xfId="1944"/>
    <cellStyle name="Título 1 15 2" xfId="1945"/>
    <cellStyle name="Título 1 16 2" xfId="1946"/>
    <cellStyle name="Título 1 17 2" xfId="1947"/>
    <cellStyle name="Título 1 2" xfId="1948"/>
    <cellStyle name="Título 1 2 2" xfId="1949"/>
    <cellStyle name="Título 1 3" xfId="1950"/>
    <cellStyle name="Título 1 3 2" xfId="1951"/>
    <cellStyle name="Título 1 4" xfId="1952"/>
    <cellStyle name="Título 1 4 2" xfId="1953"/>
    <cellStyle name="Título 1 5" xfId="1954"/>
    <cellStyle name="Título 1 5 2" xfId="1955"/>
    <cellStyle name="Título 1 6" xfId="1956"/>
    <cellStyle name="Título 1 6 2" xfId="1957"/>
    <cellStyle name="Título 1 7" xfId="1958"/>
    <cellStyle name="Título 1 7 2" xfId="1959"/>
    <cellStyle name="Título 1 8" xfId="1960"/>
    <cellStyle name="Título 1 8 2" xfId="1961"/>
    <cellStyle name="Título 1 9" xfId="1962"/>
    <cellStyle name="Título 1 9 2" xfId="1963"/>
    <cellStyle name="Título 10" xfId="1964"/>
    <cellStyle name="Título 10 2" xfId="1965"/>
    <cellStyle name="Título 11" xfId="1966"/>
    <cellStyle name="Título 11 2" xfId="1967"/>
    <cellStyle name="Título 12" xfId="1968"/>
    <cellStyle name="Título 12 2" xfId="1969"/>
    <cellStyle name="Título 13 2" xfId="1970"/>
    <cellStyle name="Título 14 2" xfId="1971"/>
    <cellStyle name="Título 15 2" xfId="1972"/>
    <cellStyle name="Título 16 2" xfId="1973"/>
    <cellStyle name="Título 17 2" xfId="1974"/>
    <cellStyle name="Título 18 2" xfId="1975"/>
    <cellStyle name="Título 19 2" xfId="1976"/>
    <cellStyle name="Título 2 1" xfId="1977"/>
    <cellStyle name="Título 2 10 2" xfId="1978"/>
    <cellStyle name="Título 2 11 2" xfId="1979"/>
    <cellStyle name="Título 2 12 2" xfId="1980"/>
    <cellStyle name="Título 2 13 2" xfId="1981"/>
    <cellStyle name="Título 2 14 2" xfId="1982"/>
    <cellStyle name="Título 2 15 2" xfId="1983"/>
    <cellStyle name="Título 2 16 2" xfId="1984"/>
    <cellStyle name="Título 2 17 2" xfId="1985"/>
    <cellStyle name="Título 2 2" xfId="1986"/>
    <cellStyle name="Título 2 2 2" xfId="1987"/>
    <cellStyle name="Título 2 3" xfId="1988"/>
    <cellStyle name="Título 2 3 2" xfId="1989"/>
    <cellStyle name="Título 2 4" xfId="1990"/>
    <cellStyle name="Título 2 4 2" xfId="1991"/>
    <cellStyle name="Título 2 5" xfId="1992"/>
    <cellStyle name="Título 2 5 2" xfId="1993"/>
    <cellStyle name="Título 2 6" xfId="1994"/>
    <cellStyle name="Título 2 6 2" xfId="1995"/>
    <cellStyle name="Título 2 7" xfId="1996"/>
    <cellStyle name="Título 2 7 2" xfId="1997"/>
    <cellStyle name="Título 2 8" xfId="1998"/>
    <cellStyle name="Título 2 8 2" xfId="1999"/>
    <cellStyle name="Título 2 9 2" xfId="2000"/>
    <cellStyle name="Título 20 2" xfId="2001"/>
    <cellStyle name="Título 3 1" xfId="2002"/>
    <cellStyle name="Título 3 10 2" xfId="2003"/>
    <cellStyle name="Título 3 11 2" xfId="2004"/>
    <cellStyle name="Título 3 12 2" xfId="2005"/>
    <cellStyle name="Título 3 13 2" xfId="2006"/>
    <cellStyle name="Título 3 14 2" xfId="2007"/>
    <cellStyle name="Título 3 15 2" xfId="2008"/>
    <cellStyle name="Título 3 16 2" xfId="2009"/>
    <cellStyle name="Título 3 17 2" xfId="2010"/>
    <cellStyle name="Título 3 2" xfId="2011"/>
    <cellStyle name="Título 3 2 2" xfId="2012"/>
    <cellStyle name="Título 3 3" xfId="2013"/>
    <cellStyle name="Título 3 3 2" xfId="2014"/>
    <cellStyle name="Título 3 4" xfId="2015"/>
    <cellStyle name="Título 3 4 2" xfId="2016"/>
    <cellStyle name="Título 3 5" xfId="2017"/>
    <cellStyle name="Título 3 5 2" xfId="2018"/>
    <cellStyle name="Título 3 6" xfId="2019"/>
    <cellStyle name="Título 3 6 2" xfId="2020"/>
    <cellStyle name="Título 3 7" xfId="2021"/>
    <cellStyle name="Título 3 7 2" xfId="2022"/>
    <cellStyle name="Título 3 8" xfId="2023"/>
    <cellStyle name="Título 3 8 2" xfId="2024"/>
    <cellStyle name="Título 3 9 2" xfId="2025"/>
    <cellStyle name="Título 4 1" xfId="2026"/>
    <cellStyle name="Título 4 10 2" xfId="2027"/>
    <cellStyle name="Título 4 11 2" xfId="2028"/>
    <cellStyle name="Título 4 12 2" xfId="2029"/>
    <cellStyle name="Título 4 13 2" xfId="2030"/>
    <cellStyle name="Título 4 14 2" xfId="2031"/>
    <cellStyle name="Título 4 15 2" xfId="2032"/>
    <cellStyle name="Título 4 16 2" xfId="2033"/>
    <cellStyle name="Título 4 17 2" xfId="2034"/>
    <cellStyle name="Título 4 2" xfId="2035"/>
    <cellStyle name="Título 4 2 2" xfId="2036"/>
    <cellStyle name="Título 4 3" xfId="2037"/>
    <cellStyle name="Título 4 3 2" xfId="2038"/>
    <cellStyle name="Título 4 4" xfId="2039"/>
    <cellStyle name="Título 4 4 2" xfId="2040"/>
    <cellStyle name="Título 4 5" xfId="2041"/>
    <cellStyle name="Título 4 5 2" xfId="2042"/>
    <cellStyle name="Título 4 6" xfId="2043"/>
    <cellStyle name="Título 4 6 2" xfId="2044"/>
    <cellStyle name="Título 4 7" xfId="2045"/>
    <cellStyle name="Título 4 7 2" xfId="2046"/>
    <cellStyle name="Título 4 8" xfId="2047"/>
    <cellStyle name="Título 4 8 2" xfId="2048"/>
    <cellStyle name="Título 4 9 2" xfId="2049"/>
    <cellStyle name="Título 5" xfId="2050"/>
    <cellStyle name="Título 5 2" xfId="2051"/>
    <cellStyle name="Título 6" xfId="2052"/>
    <cellStyle name="Título 6 2" xfId="2053"/>
    <cellStyle name="Título 7" xfId="2054"/>
    <cellStyle name="Título 7 2" xfId="2055"/>
    <cellStyle name="Título 8" xfId="2056"/>
    <cellStyle name="Título 8 2" xfId="2057"/>
    <cellStyle name="Título 9" xfId="2058"/>
    <cellStyle name="Título 9 2" xfId="2059"/>
    <cellStyle name="Total 1" xfId="2060"/>
    <cellStyle name="Total 10 2" xfId="2061"/>
    <cellStyle name="Total 11 2" xfId="2062"/>
    <cellStyle name="Total 12 2" xfId="2063"/>
    <cellStyle name="Total 13 2" xfId="2064"/>
    <cellStyle name="Total 14 2" xfId="2065"/>
    <cellStyle name="Total 15 2" xfId="2066"/>
    <cellStyle name="Total 16 2" xfId="2067"/>
    <cellStyle name="Total 17 2" xfId="2068"/>
    <cellStyle name="Total 2" xfId="2069"/>
    <cellStyle name="Total 2 10" xfId="2070"/>
    <cellStyle name="Total 2 11" xfId="2071"/>
    <cellStyle name="Total 2 12" xfId="2072"/>
    <cellStyle name="Total 2 13" xfId="2073"/>
    <cellStyle name="Total 2 14" xfId="2074"/>
    <cellStyle name="Total 2 15" xfId="2075"/>
    <cellStyle name="Total 2 16" xfId="2076"/>
    <cellStyle name="Total 2 17" xfId="2077"/>
    <cellStyle name="Total 2 18" xfId="2078"/>
    <cellStyle name="Total 2 2" xfId="2079"/>
    <cellStyle name="Total 2 3" xfId="2080"/>
    <cellStyle name="Total 2 4" xfId="2081"/>
    <cellStyle name="Total 2 5" xfId="2082"/>
    <cellStyle name="Total 2 6" xfId="2083"/>
    <cellStyle name="Total 2 7" xfId="2084"/>
    <cellStyle name="Total 2 8" xfId="2085"/>
    <cellStyle name="Total 2 9" xfId="2086"/>
    <cellStyle name="Total 3" xfId="2087"/>
    <cellStyle name="Total 3 2" xfId="2088"/>
    <cellStyle name="Total 4" xfId="2089"/>
    <cellStyle name="Total 4 2" xfId="2090"/>
    <cellStyle name="Total 5" xfId="2091"/>
    <cellStyle name="Total 5 2" xfId="2092"/>
    <cellStyle name="Total 6" xfId="2093"/>
    <cellStyle name="Total 6 2" xfId="2094"/>
    <cellStyle name="Total 7" xfId="2095"/>
    <cellStyle name="Total 7 2" xfId="2096"/>
    <cellStyle name="Total 8" xfId="2097"/>
    <cellStyle name="Total 8 2" xfId="2098"/>
    <cellStyle name="Total 9 2" xfId="2099"/>
    <cellStyle name="Vírgula 2" xfId="2100"/>
    <cellStyle name="Vírgula 2 2" xfId="2101"/>
    <cellStyle name="Vírgula 2 2 2" xfId="2454"/>
    <cellStyle name="Vírgula 2 3" xfId="2453"/>
    <cellStyle name="Vírgula 3" xfId="2102"/>
    <cellStyle name="Vírgula 3 2" xfId="2103"/>
    <cellStyle name="Vírgula 3 2 2" xfId="2456"/>
    <cellStyle name="Vírgula 3 3" xfId="2455"/>
    <cellStyle name="Vírgula 4" xfId="2104"/>
    <cellStyle name="Vírgula 4 2" xfId="2457"/>
    <cellStyle name="Vírgula0" xfId="210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85725</xdr:rowOff>
    </xdr:from>
    <xdr:to>
      <xdr:col>2</xdr:col>
      <xdr:colOff>280307</xdr:colOff>
      <xdr:row>4</xdr:row>
      <xdr:rowOff>176893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85725"/>
          <a:ext cx="1004207" cy="929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85725</xdr:rowOff>
    </xdr:from>
    <xdr:to>
      <xdr:col>2</xdr:col>
      <xdr:colOff>280307</xdr:colOff>
      <xdr:row>4</xdr:row>
      <xdr:rowOff>176893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5725"/>
          <a:ext cx="1004207" cy="929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48744</xdr:rowOff>
    </xdr:from>
    <xdr:to>
      <xdr:col>1</xdr:col>
      <xdr:colOff>236605</xdr:colOff>
      <xdr:row>5</xdr:row>
      <xdr:rowOff>133349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8744"/>
          <a:ext cx="950980" cy="11895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880382</xdr:colOff>
      <xdr:row>4</xdr:row>
      <xdr:rowOff>72118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766082" cy="9388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241487</xdr:colOff>
      <xdr:row>0</xdr:row>
      <xdr:rowOff>143995</xdr:rowOff>
    </xdr:from>
    <xdr:to>
      <xdr:col>1</xdr:col>
      <xdr:colOff>103255</xdr:colOff>
      <xdr:row>5</xdr:row>
      <xdr:rowOff>104614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7" y="143995"/>
          <a:ext cx="757118" cy="1036944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12</xdr:row>
      <xdr:rowOff>9524</xdr:rowOff>
    </xdr:from>
    <xdr:to>
      <xdr:col>7</xdr:col>
      <xdr:colOff>161925</xdr:colOff>
      <xdr:row>55</xdr:row>
      <xdr:rowOff>187719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3190874"/>
          <a:ext cx="6496050" cy="8369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34</xdr:row>
      <xdr:rowOff>57150</xdr:rowOff>
    </xdr:from>
    <xdr:ext cx="390620" cy="563231"/>
    <xdr:sp macro="" textlink="">
      <xdr:nvSpPr>
        <xdr:cNvPr id="2" name="CaixaDeTexto 1"/>
        <xdr:cNvSpPr txBox="1"/>
      </xdr:nvSpPr>
      <xdr:spPr>
        <a:xfrm>
          <a:off x="1657350" y="5438775"/>
          <a:ext cx="390620" cy="563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200">
              <a:latin typeface="Arial Narrow" pitchFamily="34" charset="0"/>
              <a:cs typeface="Arial" pitchFamily="34" charset="0"/>
            </a:rPr>
            <a:t>{[</a:t>
          </a:r>
        </a:p>
      </xdr:txBody>
    </xdr:sp>
    <xdr:clientData/>
  </xdr:oneCellAnchor>
  <xdr:oneCellAnchor>
    <xdr:from>
      <xdr:col>5</xdr:col>
      <xdr:colOff>323849</xdr:colOff>
      <xdr:row>34</xdr:row>
      <xdr:rowOff>47626</xdr:rowOff>
    </xdr:from>
    <xdr:ext cx="390525" cy="563231"/>
    <xdr:sp macro="" textlink="">
      <xdr:nvSpPr>
        <xdr:cNvPr id="3" name="CaixaDeTexto 2"/>
        <xdr:cNvSpPr txBox="1"/>
      </xdr:nvSpPr>
      <xdr:spPr>
        <a:xfrm>
          <a:off x="3371849" y="5429251"/>
          <a:ext cx="390525" cy="563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200">
              <a:latin typeface="Arial Narrow" pitchFamily="34" charset="0"/>
              <a:cs typeface="Arial" pitchFamily="34" charset="0"/>
            </a:rPr>
            <a:t>]</a:t>
          </a:r>
        </a:p>
      </xdr:txBody>
    </xdr:sp>
    <xdr:clientData/>
  </xdr:oneCellAnchor>
  <xdr:oneCellAnchor>
    <xdr:from>
      <xdr:col>6</xdr:col>
      <xdr:colOff>66675</xdr:colOff>
      <xdr:row>34</xdr:row>
      <xdr:rowOff>66675</xdr:rowOff>
    </xdr:from>
    <xdr:ext cx="297069" cy="563231"/>
    <xdr:sp macro="" textlink="">
      <xdr:nvSpPr>
        <xdr:cNvPr id="4" name="CaixaDeTexto 3"/>
        <xdr:cNvSpPr txBox="1"/>
      </xdr:nvSpPr>
      <xdr:spPr>
        <a:xfrm>
          <a:off x="3724275" y="5448300"/>
          <a:ext cx="297069" cy="563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200">
              <a:latin typeface="Arial Narrow" pitchFamily="34" charset="0"/>
              <a:cs typeface="Arial" pitchFamily="34" charset="0"/>
            </a:rPr>
            <a:t>}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766082</xdr:colOff>
      <xdr:row>4</xdr:row>
      <xdr:rowOff>72118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6082" cy="938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11\AN&#193;LISE%20DE%20DOCUMENTA&#199;&#195;O%20T&#201;CNICA\2014\PROCESSO%20110.000.238-2014%20-%20VIADUTO%20EPIG%20-%20SUDOESTE%20-%20PARQUE%20DA%20CIDADE\Or&#231;amento\2014out%20-%20EPIG%20TR2%20-%20Or&#231;amento%20Paradigma%20(licita&#231;&#227;o)%20(p&#243;s%20questionamento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11\Users\Andr&#233;Luiz\Documents\Os%202013\O-2013.007%20-%20CINNANTI%20-%20PFDF\docenv\2013.10.11\03.02.02%20OR-13-104.88-0403-00%20(terrapl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drive-c\EMBASA\2156\ALT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ÇÃO"/>
      <sheetName val="SUMÁRIO DAS PLANILHAS"/>
      <sheetName val="SICRO2_CPUs"/>
      <sheetName val="SICRO2_INSUMOS"/>
      <sheetName val="SINAPI-DF_CPUs"/>
      <sheetName val="SINAPI-DF_INSUMOS"/>
      <sheetName val="SEINFRA-SP_CPUs"/>
      <sheetName val="NOVACAP_CPUs"/>
      <sheetName val="NOVACAP_EPIs"/>
      <sheetName val="SEORÇA_CPUs e INS"/>
      <sheetName val="PROJETO_CPUs"/>
      <sheetName val="PROJETO_INSUMOS"/>
      <sheetName val="PREÇOS MAT BETUM"/>
      <sheetName val="SINAPI - ENC. SOCIAIS."/>
      <sheetName val="MAPA COT PRECOS"/>
      <sheetName val="BDI PONDERADO PAV_OAE E DRN"/>
      <sheetName val="BDI (MAT BETUM)"/>
      <sheetName val="PSP-PAV_DREN_OAE EPIG RESUMO"/>
      <sheetName val="PSP-PAV_DREN_OAE EPIG"/>
      <sheetName val="CURVA ABC SERV"/>
      <sheetName val="CRONOGRAMA"/>
      <sheetName val="Curva ABC Serviços"/>
      <sheetName val="2 S 01 100 09 A"/>
      <sheetName val="2 S 01 100 20 A"/>
      <sheetName val="2 S 02 300 00 A"/>
      <sheetName val="2 S 02 400 00 A"/>
      <sheetName val="2 S 02 540 01 A"/>
      <sheetName val="2 S 03 329 51 A"/>
      <sheetName val="5 S 01 100 20 A"/>
      <sheetName val="5747A"/>
      <sheetName val="5747B"/>
      <sheetName val="73692A"/>
      <sheetName val="73994_001A"/>
      <sheetName val="99997"/>
      <sheetName val="99999"/>
      <sheetName val="100000"/>
      <sheetName val="100001"/>
      <sheetName val="100002"/>
      <sheetName val="100003"/>
      <sheetName val="100004"/>
      <sheetName val="100005"/>
      <sheetName val="100006"/>
      <sheetName val="100007"/>
      <sheetName val="100008"/>
      <sheetName val="100009"/>
      <sheetName val="100010"/>
      <sheetName val="100011"/>
      <sheetName val="100012"/>
      <sheetName val="100013"/>
      <sheetName val="100014"/>
      <sheetName val="100015"/>
      <sheetName val="100016"/>
      <sheetName val="NR-18 e NR-24"/>
      <sheetName val="MLQ_DRENAGEM (02.10.2014)"/>
      <sheetName val="MLQ_Quantitativo (12.05.2014)"/>
      <sheetName val="MLQ_VIADUTO (13.09.2013)"/>
      <sheetName val="MLQ_PAVIMENTAÇÃO (18.11.2013)"/>
      <sheetName val="MLQ_SINALIZ_PROV (11.09.2013)"/>
      <sheetName val="MLQ_SINALIZ VIÁRIA (11.09.2013)"/>
      <sheetName val="MLQ_MOV_TERRA (12.09.2013)"/>
      <sheetName val="MLQ_Arm viaduto 02 (12.05.2014)"/>
      <sheetName val="MLQ_Arm viaduto 01 (12.05.2014)"/>
      <sheetName val="MLQ_Alambrados (02.06.2014)"/>
      <sheetName val="MEM_CALC 02.05"/>
      <sheetName val="MEM_CALC 07.01.01"/>
      <sheetName val="TABDIN"/>
      <sheetName val="RESUMO DA TAB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7">
          <cell r="E87">
            <v>1</v>
          </cell>
        </row>
      </sheetData>
      <sheetData sheetId="13"/>
      <sheetData sheetId="14"/>
      <sheetData sheetId="15"/>
      <sheetData sheetId="16">
        <row r="25">
          <cell r="D25">
            <v>0.15</v>
          </cell>
        </row>
      </sheetData>
      <sheetData sheetId="17"/>
      <sheetData sheetId="18">
        <row r="9">
          <cell r="I9">
            <v>1503362.47</v>
          </cell>
        </row>
        <row r="46">
          <cell r="I46">
            <v>3075911.39</v>
          </cell>
        </row>
        <row r="72">
          <cell r="I72">
            <v>1870720.44</v>
          </cell>
        </row>
        <row r="83">
          <cell r="I83">
            <v>3796724.98</v>
          </cell>
        </row>
        <row r="130">
          <cell r="I130">
            <v>1290884.0899999996</v>
          </cell>
        </row>
        <row r="169">
          <cell r="I169">
            <v>4309031.29</v>
          </cell>
        </row>
        <row r="196">
          <cell r="I196">
            <v>3866050.1</v>
          </cell>
        </row>
        <row r="303">
          <cell r="I303">
            <v>174460.22000000003</v>
          </cell>
        </row>
        <row r="318">
          <cell r="I318">
            <v>858890.78999999992</v>
          </cell>
        </row>
      </sheetData>
      <sheetData sheetId="19"/>
      <sheetData sheetId="20"/>
      <sheetData sheetId="21"/>
      <sheetData sheetId="22">
        <row r="45">
          <cell r="J45">
            <v>3.57</v>
          </cell>
        </row>
      </sheetData>
      <sheetData sheetId="23">
        <row r="45">
          <cell r="J45">
            <v>2.88</v>
          </cell>
        </row>
      </sheetData>
      <sheetData sheetId="24">
        <row r="44">
          <cell r="J44">
            <v>0.21</v>
          </cell>
        </row>
      </sheetData>
      <sheetData sheetId="25">
        <row r="44">
          <cell r="J44">
            <v>0.14000000000000001</v>
          </cell>
        </row>
      </sheetData>
      <sheetData sheetId="26">
        <row r="46">
          <cell r="J46">
            <v>120.39</v>
          </cell>
        </row>
      </sheetData>
      <sheetData sheetId="27">
        <row r="46">
          <cell r="J46">
            <v>605.82000000000005</v>
          </cell>
        </row>
      </sheetData>
      <sheetData sheetId="28">
        <row r="45">
          <cell r="J45">
            <v>8.7799999999999994</v>
          </cell>
        </row>
      </sheetData>
      <sheetData sheetId="29">
        <row r="43">
          <cell r="J43">
            <v>234.3</v>
          </cell>
        </row>
      </sheetData>
      <sheetData sheetId="30">
        <row r="43">
          <cell r="J43">
            <v>154.19</v>
          </cell>
        </row>
      </sheetData>
      <sheetData sheetId="31">
        <row r="42">
          <cell r="J42">
            <v>14.99</v>
          </cell>
        </row>
      </sheetData>
      <sheetData sheetId="32">
        <row r="42">
          <cell r="J42">
            <v>5.7</v>
          </cell>
        </row>
      </sheetData>
      <sheetData sheetId="33">
        <row r="46">
          <cell r="J46">
            <v>17.630000000000003</v>
          </cell>
        </row>
      </sheetData>
      <sheetData sheetId="34">
        <row r="54">
          <cell r="J54">
            <v>55390</v>
          </cell>
        </row>
      </sheetData>
      <sheetData sheetId="35">
        <row r="46">
          <cell r="J46">
            <v>48180.97</v>
          </cell>
        </row>
      </sheetData>
      <sheetData sheetId="36">
        <row r="51">
          <cell r="J51">
            <v>1449.71</v>
          </cell>
        </row>
      </sheetData>
      <sheetData sheetId="37">
        <row r="44">
          <cell r="J44">
            <v>900</v>
          </cell>
        </row>
      </sheetData>
      <sheetData sheetId="38">
        <row r="46">
          <cell r="J46">
            <v>1596.8400000000001</v>
          </cell>
        </row>
      </sheetData>
      <sheetData sheetId="39">
        <row r="58">
          <cell r="J58">
            <v>627.5</v>
          </cell>
        </row>
      </sheetData>
      <sheetData sheetId="40">
        <row r="43">
          <cell r="J43">
            <v>3021.1</v>
          </cell>
        </row>
      </sheetData>
      <sheetData sheetId="41">
        <row r="43">
          <cell r="J43">
            <v>3182.7599999999998</v>
          </cell>
        </row>
      </sheetData>
      <sheetData sheetId="42">
        <row r="42">
          <cell r="J42">
            <v>2093.98</v>
          </cell>
        </row>
      </sheetData>
      <sheetData sheetId="43">
        <row r="42">
          <cell r="J42">
            <v>1002.14</v>
          </cell>
        </row>
      </sheetData>
      <sheetData sheetId="44">
        <row r="42">
          <cell r="J42">
            <v>1391.58</v>
          </cell>
        </row>
      </sheetData>
      <sheetData sheetId="45">
        <row r="53">
          <cell r="J53">
            <v>474.48999999999995</v>
          </cell>
        </row>
      </sheetData>
      <sheetData sheetId="46">
        <row r="44">
          <cell r="J44">
            <v>0.06</v>
          </cell>
        </row>
      </sheetData>
      <sheetData sheetId="47">
        <row r="47">
          <cell r="J47">
            <v>851.68</v>
          </cell>
        </row>
      </sheetData>
      <sheetData sheetId="48">
        <row r="53">
          <cell r="J53">
            <v>1439639.9999999998</v>
          </cell>
        </row>
        <row r="55">
          <cell r="J55">
            <v>1439639.9999999998</v>
          </cell>
        </row>
      </sheetData>
      <sheetData sheetId="49">
        <row r="46">
          <cell r="J46">
            <v>36.32</v>
          </cell>
        </row>
      </sheetData>
      <sheetData sheetId="50">
        <row r="51">
          <cell r="J51">
            <v>60.79</v>
          </cell>
        </row>
      </sheetData>
      <sheetData sheetId="51">
        <row r="45">
          <cell r="J45">
            <v>239053.55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.H."/>
      <sheetName val="COMPOSIÇÕES"/>
      <sheetName val="MODELO"/>
      <sheetName val="BDI"/>
      <sheetName val="ENCARGOS SOCIAIS"/>
      <sheetName val="CAPA"/>
      <sheetName val="LISTA DOCUMENTOS"/>
      <sheetName val="PARÂMETROS"/>
      <sheetName val="PLANILHA"/>
      <sheetName val="02.04.201.01"/>
      <sheetName val="02.04.205.01"/>
      <sheetName val="02.04.300.01"/>
      <sheetName val="02.04.300.02"/>
      <sheetName val="02.04.401.01"/>
      <sheetName val="02.04.402.01"/>
      <sheetName val="SINAPI"/>
    </sheetNames>
    <sheetDataSet>
      <sheetData sheetId="0"/>
      <sheetData sheetId="1"/>
      <sheetData sheetId="2"/>
      <sheetData sheetId="3">
        <row r="66">
          <cell r="C66">
            <v>0.21273163751987267</v>
          </cell>
        </row>
      </sheetData>
      <sheetData sheetId="4">
        <row r="43">
          <cell r="C43">
            <v>1.1066</v>
          </cell>
        </row>
      </sheetData>
      <sheetData sheetId="5"/>
      <sheetData sheetId="6"/>
      <sheetData sheetId="7">
        <row r="7">
          <cell r="A7" t="str">
            <v>CARIMBO:</v>
          </cell>
          <cell r="B7">
            <v>0</v>
          </cell>
        </row>
      </sheetData>
      <sheetData sheetId="8">
        <row r="27">
          <cell r="F27">
            <v>16573.809999999998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1"/>
      <sheetName val="ALT1.XL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pane ySplit="1" topLeftCell="A2" activePane="bottomLeft" state="frozen"/>
      <selection pane="bottomLeft" activeCell="E12" sqref="E12"/>
    </sheetView>
  </sheetViews>
  <sheetFormatPr defaultRowHeight="15"/>
  <cols>
    <col min="1" max="1" width="9.85546875" style="3" bestFit="1" customWidth="1"/>
    <col min="2" max="2" width="43.5703125" style="15" customWidth="1"/>
    <col min="3" max="3" width="8.42578125" style="3" bestFit="1" customWidth="1"/>
    <col min="4" max="4" width="11.42578125" style="3" bestFit="1" customWidth="1"/>
    <col min="5" max="5" width="13.7109375" style="4" bestFit="1" customWidth="1"/>
    <col min="6" max="6" width="17.42578125" style="5" customWidth="1"/>
    <col min="7" max="7" width="50.140625" style="6" customWidth="1"/>
    <col min="8" max="16384" width="9.140625" style="3"/>
  </cols>
  <sheetData>
    <row r="1" spans="1:7" s="1" customFormat="1" ht="15.75" thickBot="1">
      <c r="A1" s="27"/>
      <c r="B1" s="28" t="s">
        <v>0</v>
      </c>
      <c r="C1" s="29" t="s">
        <v>1</v>
      </c>
      <c r="D1" s="29" t="s">
        <v>2</v>
      </c>
      <c r="E1" s="30" t="s">
        <v>3</v>
      </c>
      <c r="F1" s="31" t="s">
        <v>4</v>
      </c>
      <c r="G1" s="6"/>
    </row>
    <row r="2" spans="1:7" s="1" customFormat="1">
      <c r="A2" s="40"/>
      <c r="B2" s="22" t="s">
        <v>23</v>
      </c>
      <c r="C2" s="9" t="s">
        <v>24</v>
      </c>
      <c r="D2" s="9">
        <v>1</v>
      </c>
      <c r="E2" s="21">
        <v>158.08000000000001</v>
      </c>
      <c r="F2" s="38">
        <f>D2*E2</f>
        <v>158.08000000000001</v>
      </c>
      <c r="G2" s="6"/>
    </row>
    <row r="3" spans="1:7" s="1" customFormat="1" ht="15.75" thickBot="1">
      <c r="A3" s="373" t="s">
        <v>25</v>
      </c>
      <c r="B3" s="374"/>
      <c r="C3" s="374"/>
      <c r="D3" s="374"/>
      <c r="E3" s="375"/>
      <c r="F3" s="43">
        <f>F2</f>
        <v>158.08000000000001</v>
      </c>
      <c r="G3" s="6"/>
    </row>
    <row r="4" spans="1:7" s="1" customFormat="1">
      <c r="A4" s="32"/>
      <c r="B4" s="33" t="s">
        <v>41</v>
      </c>
      <c r="C4" s="34" t="s">
        <v>5</v>
      </c>
      <c r="D4" s="34">
        <f>2.2*6.2*41</f>
        <v>559.24000000000012</v>
      </c>
      <c r="E4" s="35">
        <v>143.66999999999999</v>
      </c>
      <c r="F4" s="36">
        <f>D4*E4</f>
        <v>80346.010800000004</v>
      </c>
      <c r="G4" s="6"/>
    </row>
    <row r="5" spans="1:7" s="1" customFormat="1">
      <c r="A5" s="37"/>
      <c r="B5" s="20"/>
      <c r="C5" s="9"/>
      <c r="D5" s="9"/>
      <c r="E5" s="21"/>
      <c r="F5" s="38"/>
      <c r="G5" s="7" t="s">
        <v>40</v>
      </c>
    </row>
    <row r="6" spans="1:7" s="1" customFormat="1">
      <c r="A6" s="37"/>
      <c r="B6" s="22" t="s">
        <v>42</v>
      </c>
      <c r="C6" s="9" t="s">
        <v>5</v>
      </c>
      <c r="D6" s="9">
        <v>61.5</v>
      </c>
      <c r="E6" s="21">
        <v>118.63</v>
      </c>
      <c r="F6" s="38">
        <f>D6*E6</f>
        <v>7295.7449999999999</v>
      </c>
      <c r="G6" s="6" t="s">
        <v>43</v>
      </c>
    </row>
    <row r="7" spans="1:7" s="1" customFormat="1">
      <c r="A7" s="37"/>
      <c r="B7" s="23"/>
      <c r="C7" s="18"/>
      <c r="D7" s="18"/>
      <c r="E7" s="19"/>
      <c r="F7" s="39"/>
      <c r="G7" s="6"/>
    </row>
    <row r="8" spans="1:7" s="1" customFormat="1">
      <c r="A8" s="37"/>
      <c r="B8" s="23" t="s">
        <v>7</v>
      </c>
      <c r="C8" s="18"/>
      <c r="D8" s="18"/>
      <c r="E8" s="19"/>
      <c r="F8" s="39"/>
      <c r="G8" s="6"/>
    </row>
    <row r="9" spans="1:7">
      <c r="A9" s="40">
        <v>78472</v>
      </c>
      <c r="B9" s="22" t="s">
        <v>0</v>
      </c>
      <c r="C9" s="9" t="s">
        <v>5</v>
      </c>
      <c r="D9" s="9">
        <v>63897.13</v>
      </c>
      <c r="E9" s="21">
        <v>0.34</v>
      </c>
      <c r="F9" s="38">
        <f>D9*E9</f>
        <v>21725.0242</v>
      </c>
      <c r="G9" s="6" t="s">
        <v>51</v>
      </c>
    </row>
    <row r="10" spans="1:7">
      <c r="A10" s="40"/>
      <c r="B10" s="22"/>
      <c r="C10" s="9"/>
      <c r="D10" s="9"/>
      <c r="E10" s="21"/>
      <c r="F10" s="38"/>
    </row>
    <row r="11" spans="1:7">
      <c r="A11" s="40"/>
      <c r="B11" s="23" t="s">
        <v>6</v>
      </c>
      <c r="C11" s="9"/>
      <c r="D11" s="9"/>
      <c r="E11" s="21"/>
      <c r="F11" s="38"/>
    </row>
    <row r="12" spans="1:7" ht="45">
      <c r="A12" s="40" t="s">
        <v>11</v>
      </c>
      <c r="B12" s="22" t="s">
        <v>8</v>
      </c>
      <c r="C12" s="9" t="s">
        <v>9</v>
      </c>
      <c r="D12" s="9">
        <f>D27*0.2*1.25</f>
        <v>6920.15</v>
      </c>
      <c r="E12" s="21">
        <v>3.49</v>
      </c>
      <c r="F12" s="38">
        <f>D12*E12</f>
        <v>24151.323499999999</v>
      </c>
      <c r="G12" s="6" t="s">
        <v>45</v>
      </c>
    </row>
    <row r="13" spans="1:7">
      <c r="A13" s="40">
        <v>4101</v>
      </c>
      <c r="B13" s="22" t="s">
        <v>13</v>
      </c>
      <c r="C13" s="9" t="s">
        <v>5</v>
      </c>
      <c r="D13" s="9">
        <f>D23</f>
        <v>36216.53</v>
      </c>
      <c r="E13" s="21">
        <v>0.18</v>
      </c>
      <c r="F13" s="38">
        <f t="shared" ref="F13:F14" si="0">D13*E13</f>
        <v>6518.9753999999994</v>
      </c>
      <c r="G13" s="6" t="s">
        <v>44</v>
      </c>
    </row>
    <row r="14" spans="1:7" ht="30">
      <c r="A14" s="41">
        <v>72887</v>
      </c>
      <c r="B14" s="25" t="s">
        <v>39</v>
      </c>
      <c r="C14" s="24" t="s">
        <v>14</v>
      </c>
      <c r="D14" s="24">
        <f>D12*C42</f>
        <v>273345.92499999999</v>
      </c>
      <c r="E14" s="26">
        <v>0.72</v>
      </c>
      <c r="F14" s="42">
        <f t="shared" si="0"/>
        <v>196809.06599999999</v>
      </c>
      <c r="G14" s="6" t="s">
        <v>46</v>
      </c>
    </row>
    <row r="15" spans="1:7">
      <c r="A15" s="40"/>
      <c r="B15" s="22"/>
      <c r="C15" s="9"/>
      <c r="D15" s="9"/>
      <c r="E15" s="21"/>
      <c r="F15" s="38"/>
    </row>
    <row r="16" spans="1:7">
      <c r="A16" s="40"/>
      <c r="B16" s="23" t="s">
        <v>33</v>
      </c>
      <c r="C16" s="9"/>
      <c r="D16" s="9"/>
      <c r="E16" s="21"/>
      <c r="F16" s="38"/>
    </row>
    <row r="17" spans="1:7" ht="30">
      <c r="A17" s="40">
        <v>6077</v>
      </c>
      <c r="B17" s="22" t="s">
        <v>34</v>
      </c>
      <c r="C17" s="9" t="s">
        <v>9</v>
      </c>
      <c r="D17" s="9">
        <f>D12</f>
        <v>6920.15</v>
      </c>
      <c r="E17" s="21">
        <v>15.28</v>
      </c>
      <c r="F17" s="38">
        <f t="shared" ref="F17:F19" si="1">D17*E17</f>
        <v>105739.89199999999</v>
      </c>
      <c r="G17" s="6" t="s">
        <v>47</v>
      </c>
    </row>
    <row r="18" spans="1:7" ht="30">
      <c r="A18" s="41">
        <f>A14</f>
        <v>72887</v>
      </c>
      <c r="B18" s="25" t="s">
        <v>35</v>
      </c>
      <c r="C18" s="24" t="s">
        <v>14</v>
      </c>
      <c r="D18" s="24">
        <f>D17*C43</f>
        <v>34600.75</v>
      </c>
      <c r="E18" s="26">
        <f>E14</f>
        <v>0.72</v>
      </c>
      <c r="F18" s="42">
        <f t="shared" si="1"/>
        <v>24912.54</v>
      </c>
      <c r="G18" s="6" t="s">
        <v>48</v>
      </c>
    </row>
    <row r="19" spans="1:7" ht="30">
      <c r="A19" s="40">
        <v>41722</v>
      </c>
      <c r="B19" s="22" t="s">
        <v>36</v>
      </c>
      <c r="C19" s="9" t="s">
        <v>9</v>
      </c>
      <c r="D19" s="9">
        <f>D27*0.2</f>
        <v>5536.12</v>
      </c>
      <c r="E19" s="21">
        <v>4.33</v>
      </c>
      <c r="F19" s="38">
        <f t="shared" si="1"/>
        <v>23971.399600000001</v>
      </c>
      <c r="G19" s="6" t="s">
        <v>47</v>
      </c>
    </row>
    <row r="20" spans="1:7" s="1" customFormat="1" ht="15.75" thickBot="1">
      <c r="A20" s="373" t="s">
        <v>25</v>
      </c>
      <c r="B20" s="374"/>
      <c r="C20" s="374"/>
      <c r="D20" s="374"/>
      <c r="E20" s="375"/>
      <c r="F20" s="43">
        <f>SUM(F4:F19)</f>
        <v>491469.97649999993</v>
      </c>
      <c r="G20" s="8"/>
    </row>
    <row r="21" spans="1:7">
      <c r="A21" s="44"/>
      <c r="B21" s="45" t="s">
        <v>15</v>
      </c>
      <c r="C21" s="34"/>
      <c r="D21" s="34"/>
      <c r="E21" s="35"/>
      <c r="F21" s="36"/>
    </row>
    <row r="22" spans="1:7">
      <c r="A22" s="40"/>
      <c r="B22" s="23" t="s">
        <v>16</v>
      </c>
      <c r="C22" s="9"/>
      <c r="D22" s="9"/>
      <c r="E22" s="21"/>
      <c r="F22" s="38"/>
    </row>
    <row r="23" spans="1:7">
      <c r="A23" s="41" t="s">
        <v>21</v>
      </c>
      <c r="B23" s="25" t="s">
        <v>17</v>
      </c>
      <c r="C23" s="24" t="s">
        <v>5</v>
      </c>
      <c r="D23" s="24">
        <v>36216.53</v>
      </c>
      <c r="E23" s="26">
        <v>8.94</v>
      </c>
      <c r="F23" s="42">
        <f t="shared" ref="F23" si="2">D23*E23</f>
        <v>323775.7782</v>
      </c>
      <c r="G23" s="6" t="s">
        <v>49</v>
      </c>
    </row>
    <row r="24" spans="1:7">
      <c r="A24" s="40"/>
      <c r="B24" s="22"/>
      <c r="C24" s="9"/>
      <c r="D24" s="9"/>
      <c r="E24" s="21"/>
      <c r="F24" s="38"/>
    </row>
    <row r="25" spans="1:7">
      <c r="A25" s="40"/>
      <c r="B25" s="23" t="s">
        <v>18</v>
      </c>
      <c r="C25" s="9"/>
      <c r="D25" s="9"/>
      <c r="E25" s="21"/>
      <c r="F25" s="38"/>
    </row>
    <row r="26" spans="1:7">
      <c r="A26" s="41">
        <v>4537</v>
      </c>
      <c r="B26" s="25" t="s">
        <v>19</v>
      </c>
      <c r="C26" s="24" t="s">
        <v>20</v>
      </c>
      <c r="D26" s="24">
        <v>18697.73</v>
      </c>
      <c r="E26" s="26">
        <v>10.78</v>
      </c>
      <c r="F26" s="42">
        <f t="shared" ref="F26" si="3">D26*E26</f>
        <v>201561.52939999997</v>
      </c>
    </row>
    <row r="27" spans="1:7" ht="45">
      <c r="A27" s="41" t="s">
        <v>12</v>
      </c>
      <c r="B27" s="25" t="s">
        <v>10</v>
      </c>
      <c r="C27" s="24" t="s">
        <v>5</v>
      </c>
      <c r="D27" s="24">
        <v>27680.6</v>
      </c>
      <c r="E27" s="26">
        <v>42.67</v>
      </c>
      <c r="F27" s="42">
        <f>D27*E27</f>
        <v>1181131.202</v>
      </c>
    </row>
    <row r="28" spans="1:7" ht="45">
      <c r="A28" s="40">
        <v>5319</v>
      </c>
      <c r="B28" s="22" t="s">
        <v>22</v>
      </c>
      <c r="C28" s="9" t="s">
        <v>5</v>
      </c>
      <c r="D28" s="9">
        <v>63.36</v>
      </c>
      <c r="E28" s="21">
        <v>56.12</v>
      </c>
      <c r="F28" s="38">
        <f>D28*E28</f>
        <v>3555.7631999999999</v>
      </c>
    </row>
    <row r="29" spans="1:7" s="1" customFormat="1" ht="15.75" thickBot="1">
      <c r="A29" s="373" t="s">
        <v>25</v>
      </c>
      <c r="B29" s="374"/>
      <c r="C29" s="374"/>
      <c r="D29" s="374"/>
      <c r="E29" s="375"/>
      <c r="F29" s="43">
        <f>SUM(F23:F28)</f>
        <v>1710024.2727999999</v>
      </c>
      <c r="G29" s="6"/>
    </row>
    <row r="30" spans="1:7">
      <c r="A30" s="44"/>
      <c r="B30" s="33"/>
      <c r="C30" s="34"/>
      <c r="D30" s="34"/>
      <c r="E30" s="35"/>
      <c r="F30" s="36"/>
    </row>
    <row r="31" spans="1:7">
      <c r="A31" s="40">
        <v>9537</v>
      </c>
      <c r="B31" s="22" t="s">
        <v>26</v>
      </c>
      <c r="C31" s="9" t="s">
        <v>5</v>
      </c>
      <c r="D31" s="9">
        <f>D9</f>
        <v>63897.13</v>
      </c>
      <c r="E31" s="21">
        <v>1.54</v>
      </c>
      <c r="F31" s="38">
        <f t="shared" ref="F31" si="4">D31*E31</f>
        <v>98401.580199999997</v>
      </c>
      <c r="G31" s="2" t="s">
        <v>50</v>
      </c>
    </row>
    <row r="32" spans="1:7" ht="15.75" thickBot="1">
      <c r="A32" s="373" t="s">
        <v>25</v>
      </c>
      <c r="B32" s="374"/>
      <c r="C32" s="374"/>
      <c r="D32" s="374"/>
      <c r="E32" s="375"/>
      <c r="F32" s="43">
        <f>F31</f>
        <v>98401.580199999997</v>
      </c>
    </row>
    <row r="33" spans="1:6">
      <c r="A33" s="44"/>
      <c r="B33" s="33"/>
      <c r="C33" s="34"/>
      <c r="D33" s="34"/>
      <c r="E33" s="35"/>
      <c r="F33" s="36"/>
    </row>
    <row r="34" spans="1:6">
      <c r="A34" s="40">
        <v>4083</v>
      </c>
      <c r="B34" s="22" t="s">
        <v>27</v>
      </c>
      <c r="C34" s="9" t="s">
        <v>28</v>
      </c>
      <c r="D34" s="9">
        <v>6</v>
      </c>
      <c r="E34" s="21">
        <f>20.22/1.8487*1.493*220</f>
        <v>3592.5034889381727</v>
      </c>
      <c r="F34" s="38">
        <f t="shared" ref="F34:F35" si="5">D34*E34</f>
        <v>21555.020933629035</v>
      </c>
    </row>
    <row r="35" spans="1:6">
      <c r="A35" s="40">
        <v>2707</v>
      </c>
      <c r="B35" s="22" t="s">
        <v>29</v>
      </c>
      <c r="C35" s="9" t="s">
        <v>28</v>
      </c>
      <c r="D35" s="9">
        <v>6</v>
      </c>
      <c r="E35" s="21">
        <f>98.74/1.8487*1.493*220/2</f>
        <v>8771.6071834261911</v>
      </c>
      <c r="F35" s="38">
        <f t="shared" si="5"/>
        <v>52629.64310055715</v>
      </c>
    </row>
    <row r="36" spans="1:6" ht="15.75" thickBot="1">
      <c r="A36" s="373" t="s">
        <v>25</v>
      </c>
      <c r="B36" s="374"/>
      <c r="C36" s="374"/>
      <c r="D36" s="374"/>
      <c r="E36" s="375"/>
      <c r="F36" s="43">
        <f>SUM(F34:F35)</f>
        <v>74184.664034186193</v>
      </c>
    </row>
    <row r="37" spans="1:6" ht="15.75" thickBot="1"/>
    <row r="38" spans="1:6">
      <c r="A38" s="376" t="s">
        <v>32</v>
      </c>
      <c r="B38" s="377"/>
      <c r="C38" s="377"/>
      <c r="D38" s="377"/>
      <c r="E38" s="377"/>
      <c r="F38" s="12">
        <f>F36+F32+F29+F20+F3</f>
        <v>2374238.573534186</v>
      </c>
    </row>
    <row r="39" spans="1:6">
      <c r="A39" s="378" t="s">
        <v>30</v>
      </c>
      <c r="B39" s="379"/>
      <c r="C39" s="379"/>
      <c r="D39" s="379"/>
      <c r="E39" s="379"/>
      <c r="F39" s="13">
        <f>23.44%*F38</f>
        <v>556521.52163641329</v>
      </c>
    </row>
    <row r="40" spans="1:6" ht="15.75" thickBot="1">
      <c r="A40" s="380" t="s">
        <v>31</v>
      </c>
      <c r="B40" s="381"/>
      <c r="C40" s="381"/>
      <c r="D40" s="381"/>
      <c r="E40" s="381"/>
      <c r="F40" s="14">
        <f>SUM(F38:F39)</f>
        <v>2930760.0951705994</v>
      </c>
    </row>
    <row r="41" spans="1:6" ht="15.75" thickBot="1"/>
    <row r="42" spans="1:6">
      <c r="B42" s="16" t="s">
        <v>37</v>
      </c>
      <c r="C42" s="10">
        <v>39.5</v>
      </c>
    </row>
    <row r="43" spans="1:6" ht="15.75" thickBot="1">
      <c r="B43" s="17" t="s">
        <v>38</v>
      </c>
      <c r="C43" s="11">
        <v>5</v>
      </c>
    </row>
    <row r="44" spans="1:6">
      <c r="B44" s="3"/>
    </row>
  </sheetData>
  <mergeCells count="8">
    <mergeCell ref="A3:E3"/>
    <mergeCell ref="A36:E36"/>
    <mergeCell ref="A38:E38"/>
    <mergeCell ref="A39:E39"/>
    <mergeCell ref="A40:E40"/>
    <mergeCell ref="A29:E29"/>
    <mergeCell ref="A32:E32"/>
    <mergeCell ref="A20:E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>
      <selection activeCell="C9" sqref="C9"/>
    </sheetView>
  </sheetViews>
  <sheetFormatPr defaultRowHeight="15"/>
  <cols>
    <col min="1" max="1" width="9.140625" style="49"/>
    <col min="2" max="2" width="14.28515625" style="55" customWidth="1"/>
    <col min="3" max="3" width="14.28515625" style="49" customWidth="1"/>
    <col min="4" max="4" width="50.7109375" style="92" bestFit="1" customWidth="1"/>
    <col min="5" max="5" width="9.42578125" style="53" customWidth="1"/>
    <col min="6" max="6" width="12.5703125" style="54" bestFit="1" customWidth="1"/>
    <col min="7" max="7" width="14.140625" style="54" customWidth="1"/>
    <col min="8" max="8" width="14.28515625" style="51" bestFit="1" customWidth="1"/>
    <col min="9" max="9" width="15.42578125" style="49" customWidth="1"/>
    <col min="10" max="10" width="9.140625" style="49"/>
    <col min="11" max="11" width="9.140625" style="49" customWidth="1"/>
    <col min="12" max="16384" width="9.140625" style="49"/>
  </cols>
  <sheetData>
    <row r="1" spans="1:13" ht="18.75">
      <c r="B1" s="135"/>
      <c r="C1" s="135"/>
      <c r="D1" s="294"/>
      <c r="E1" s="134" t="s">
        <v>116</v>
      </c>
      <c r="F1" s="135"/>
      <c r="G1" s="135"/>
      <c r="H1" s="135"/>
      <c r="I1" s="135"/>
    </row>
    <row r="2" spans="1:13" ht="14.25" customHeight="1">
      <c r="B2" s="135"/>
      <c r="C2" s="135"/>
      <c r="D2" s="294"/>
      <c r="E2" s="135" t="s">
        <v>202</v>
      </c>
      <c r="F2" s="135"/>
      <c r="G2" s="135"/>
      <c r="H2" s="135"/>
      <c r="I2" s="135"/>
    </row>
    <row r="3" spans="1:13" ht="16.5">
      <c r="B3" s="137"/>
      <c r="C3" s="137"/>
      <c r="D3" s="294"/>
      <c r="E3" s="137" t="s">
        <v>139</v>
      </c>
      <c r="F3" s="137"/>
      <c r="G3" s="137"/>
      <c r="H3" s="137"/>
      <c r="I3" s="137"/>
    </row>
    <row r="4" spans="1:13" ht="16.5">
      <c r="B4" s="137"/>
      <c r="C4" s="137"/>
      <c r="D4" s="294"/>
      <c r="E4" s="137" t="s">
        <v>125</v>
      </c>
      <c r="F4" s="137"/>
      <c r="G4" s="137"/>
      <c r="H4" s="137"/>
      <c r="I4" s="137"/>
    </row>
    <row r="5" spans="1:13" ht="16.5">
      <c r="B5" s="295"/>
      <c r="C5" s="295"/>
      <c r="D5" s="294"/>
      <c r="E5" s="296"/>
      <c r="F5" s="295"/>
      <c r="G5" s="295"/>
      <c r="H5" s="115"/>
      <c r="I5" s="295"/>
    </row>
    <row r="7" spans="1:13" ht="16.5">
      <c r="B7" s="195" t="s">
        <v>118</v>
      </c>
      <c r="C7" s="197" t="s">
        <v>221</v>
      </c>
      <c r="D7" s="111"/>
      <c r="E7" s="196"/>
      <c r="F7" s="197"/>
      <c r="G7" s="114"/>
      <c r="H7" s="115"/>
      <c r="I7" s="117"/>
      <c r="J7" s="97"/>
    </row>
    <row r="8" spans="1:13" ht="48" customHeight="1">
      <c r="B8" s="198" t="s">
        <v>117</v>
      </c>
      <c r="C8" s="382" t="s">
        <v>225</v>
      </c>
      <c r="D8" s="382"/>
      <c r="E8" s="382"/>
      <c r="F8" s="382"/>
      <c r="G8" s="382"/>
      <c r="H8" s="115"/>
    </row>
    <row r="9" spans="1:13" ht="16.5">
      <c r="B9" s="198"/>
      <c r="C9" s="202"/>
      <c r="D9" s="111"/>
      <c r="E9" s="199"/>
      <c r="F9" s="200"/>
      <c r="G9" s="120"/>
      <c r="H9" s="115"/>
    </row>
    <row r="10" spans="1:13" ht="16.5">
      <c r="B10" s="198" t="s">
        <v>127</v>
      </c>
      <c r="C10" s="344">
        <v>791.9</v>
      </c>
      <c r="D10" s="202"/>
      <c r="E10" s="199"/>
      <c r="F10" s="202"/>
      <c r="G10" s="121"/>
      <c r="H10" s="122"/>
    </row>
    <row r="11" spans="1:13" ht="16.5">
      <c r="B11" s="198"/>
      <c r="C11" s="201"/>
      <c r="D11" s="202"/>
      <c r="E11" s="199"/>
      <c r="F11" s="202"/>
      <c r="G11" s="121"/>
      <c r="H11" s="122"/>
      <c r="I11" s="124"/>
    </row>
    <row r="12" spans="1:13" ht="19.5" customHeight="1">
      <c r="A12" s="383" t="s">
        <v>211</v>
      </c>
      <c r="B12" s="383"/>
      <c r="C12" s="383"/>
      <c r="D12" s="383"/>
      <c r="E12" s="383"/>
      <c r="F12" s="383"/>
      <c r="G12" s="383"/>
      <c r="H12" s="383"/>
      <c r="I12" s="66"/>
    </row>
    <row r="13" spans="1:13" ht="19.5" customHeight="1" thickBot="1">
      <c r="A13" s="338"/>
      <c r="B13" s="338"/>
      <c r="C13" s="338"/>
      <c r="D13" s="338"/>
      <c r="E13" s="338"/>
      <c r="F13" s="338"/>
      <c r="G13" s="338"/>
      <c r="H13" s="338"/>
      <c r="I13" s="66"/>
    </row>
    <row r="14" spans="1:13" ht="17.25" thickBot="1">
      <c r="A14" s="415" t="s">
        <v>143</v>
      </c>
      <c r="B14" s="414" t="s">
        <v>74</v>
      </c>
      <c r="C14" s="414" t="s">
        <v>73</v>
      </c>
      <c r="D14" s="414" t="s">
        <v>63</v>
      </c>
      <c r="E14" s="414" t="s">
        <v>1</v>
      </c>
      <c r="F14" s="414" t="s">
        <v>2</v>
      </c>
      <c r="G14" s="413" t="s">
        <v>3</v>
      </c>
      <c r="H14" s="413" t="s">
        <v>4</v>
      </c>
      <c r="I14" s="411" t="s">
        <v>81</v>
      </c>
    </row>
    <row r="15" spans="1:13" s="46" customFormat="1" ht="27.75" customHeight="1">
      <c r="A15" s="418">
        <v>1</v>
      </c>
      <c r="B15" s="421">
        <f>'Planilha Estimativa'!B54</f>
        <v>94995</v>
      </c>
      <c r="C15" s="421" t="str">
        <f>'Planilha Estimativa'!C54</f>
        <v>SINAPI</v>
      </c>
      <c r="D15" s="421" t="s">
        <v>223</v>
      </c>
      <c r="E15" s="421" t="str">
        <f>'Planilha Estimativa'!E54</f>
        <v>m2</v>
      </c>
      <c r="F15" s="422">
        <f>'Planilha Estimativa'!F54</f>
        <v>791.9</v>
      </c>
      <c r="G15" s="422">
        <f>'Planilha Estimativa'!G54</f>
        <v>47.96</v>
      </c>
      <c r="H15" s="422">
        <f>F15*G15</f>
        <v>37979.523999999998</v>
      </c>
      <c r="I15" s="407" t="s">
        <v>82</v>
      </c>
    </row>
    <row r="16" spans="1:13">
      <c r="B16" s="49"/>
      <c r="D16" s="93"/>
      <c r="E16" s="49"/>
      <c r="F16" s="49"/>
      <c r="G16" s="49"/>
      <c r="H16" s="49"/>
      <c r="M16" s="46"/>
    </row>
    <row r="17" spans="2:13">
      <c r="B17" s="49"/>
      <c r="D17" s="93"/>
      <c r="E17" s="49"/>
      <c r="F17" s="49"/>
      <c r="G17" s="49"/>
      <c r="H17" s="49"/>
      <c r="M17" s="46"/>
    </row>
    <row r="18" spans="2:13">
      <c r="B18" s="49"/>
      <c r="D18" s="93"/>
      <c r="E18" s="49"/>
      <c r="F18" s="49"/>
      <c r="G18" s="49"/>
      <c r="H18" s="49"/>
      <c r="M18" s="46"/>
    </row>
    <row r="19" spans="2:13">
      <c r="B19" s="49"/>
      <c r="D19" s="93"/>
      <c r="E19" s="49"/>
      <c r="F19" s="49"/>
      <c r="G19" s="49"/>
      <c r="H19" s="49"/>
      <c r="M19" s="46"/>
    </row>
    <row r="20" spans="2:13">
      <c r="B20" s="49"/>
      <c r="D20" s="93"/>
      <c r="E20" s="49"/>
      <c r="F20" s="49"/>
      <c r="G20" s="49"/>
      <c r="H20" s="49"/>
      <c r="M20" s="46"/>
    </row>
    <row r="21" spans="2:13">
      <c r="B21" s="49"/>
      <c r="D21" s="93"/>
      <c r="E21" s="49"/>
      <c r="F21" s="49"/>
      <c r="G21" s="49"/>
      <c r="H21" s="49"/>
      <c r="M21" s="46"/>
    </row>
    <row r="22" spans="2:13">
      <c r="B22" s="49"/>
      <c r="D22" s="93"/>
      <c r="E22" s="49"/>
      <c r="F22" s="49"/>
      <c r="G22" s="49"/>
      <c r="H22" s="49"/>
      <c r="M22" s="46"/>
    </row>
    <row r="23" spans="2:13">
      <c r="B23" s="49"/>
      <c r="D23" s="93"/>
      <c r="E23" s="49"/>
      <c r="F23" s="49"/>
      <c r="G23" s="49"/>
      <c r="H23" s="49"/>
      <c r="M23" s="46"/>
    </row>
    <row r="24" spans="2:13">
      <c r="B24" s="49"/>
      <c r="D24" s="93"/>
      <c r="E24" s="49"/>
      <c r="F24" s="49"/>
      <c r="G24" s="49"/>
      <c r="H24" s="49"/>
      <c r="M24" s="46"/>
    </row>
    <row r="25" spans="2:13">
      <c r="B25" s="49"/>
      <c r="D25" s="93"/>
      <c r="E25" s="49"/>
      <c r="F25" s="49"/>
      <c r="G25" s="49"/>
      <c r="H25" s="49"/>
      <c r="M25" s="46"/>
    </row>
    <row r="26" spans="2:13">
      <c r="M26" s="46"/>
    </row>
  </sheetData>
  <mergeCells count="2">
    <mergeCell ref="C8:G8"/>
    <mergeCell ref="A12:H12"/>
  </mergeCells>
  <conditionalFormatting sqref="B1:B5 B7:B11 A12:A13 B14">
    <cfRule type="duplicateValues" dxfId="7" priority="2"/>
  </conditionalFormatting>
  <conditionalFormatting sqref="A14">
    <cfRule type="duplicateValues" dxfId="6" priority="1"/>
  </conditionalFormatting>
  <conditionalFormatting sqref="B16:B1048576">
    <cfRule type="duplicateValues" dxfId="5" priority="1661"/>
  </conditionalFormatting>
  <conditionalFormatting sqref="B15:H15">
    <cfRule type="duplicateValues" dxfId="4" priority="1665"/>
  </conditionalFormatting>
  <pageMargins left="1.1023622047244095" right="0.51181102362204722" top="0.78740157480314965" bottom="0.78740157480314965" header="0.31496062992125984" footer="0.31496062992125984"/>
  <pageSetup paperSize="9" scale="7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3" zoomScaleNormal="100" workbookViewId="0">
      <selection activeCell="C11" sqref="C11"/>
    </sheetView>
  </sheetViews>
  <sheetFormatPr defaultRowHeight="15"/>
  <cols>
    <col min="1" max="1" width="9.140625" style="49"/>
    <col min="2" max="2" width="14.28515625" style="55" customWidth="1"/>
    <col min="3" max="3" width="14.28515625" style="49" customWidth="1"/>
    <col min="4" max="4" width="50.7109375" style="92" bestFit="1" customWidth="1"/>
    <col min="5" max="5" width="9.42578125" style="53" customWidth="1"/>
    <col min="6" max="6" width="12.5703125" style="54" bestFit="1" customWidth="1"/>
    <col min="7" max="7" width="14.140625" style="54" customWidth="1"/>
    <col min="8" max="8" width="14.28515625" style="51" bestFit="1" customWidth="1"/>
    <col min="9" max="9" width="11.5703125" style="91" customWidth="1"/>
    <col min="10" max="10" width="11.5703125" style="49" customWidth="1"/>
    <col min="11" max="11" width="15.42578125" style="49" customWidth="1"/>
    <col min="12" max="12" width="9.140625" style="49"/>
    <col min="13" max="13" width="9.140625" style="49" customWidth="1"/>
    <col min="14" max="16384" width="9.140625" style="49"/>
  </cols>
  <sheetData>
    <row r="1" spans="1:15" ht="18.75">
      <c r="B1" s="135"/>
      <c r="C1" s="135"/>
      <c r="D1" s="294"/>
      <c r="E1" s="134" t="s">
        <v>116</v>
      </c>
      <c r="F1" s="135"/>
      <c r="G1" s="135"/>
      <c r="H1" s="135"/>
      <c r="I1" s="135"/>
      <c r="J1" s="135"/>
      <c r="K1" s="135"/>
    </row>
    <row r="2" spans="1:15" ht="14.25" customHeight="1">
      <c r="B2" s="135"/>
      <c r="C2" s="135"/>
      <c r="D2" s="294"/>
      <c r="E2" s="135" t="s">
        <v>202</v>
      </c>
      <c r="F2" s="135"/>
      <c r="G2" s="135"/>
      <c r="H2" s="135"/>
      <c r="I2" s="135"/>
      <c r="J2" s="135"/>
      <c r="K2" s="135"/>
    </row>
    <row r="3" spans="1:15" ht="16.5">
      <c r="B3" s="137"/>
      <c r="C3" s="137"/>
      <c r="D3" s="294"/>
      <c r="E3" s="137" t="s">
        <v>139</v>
      </c>
      <c r="F3" s="137"/>
      <c r="G3" s="137"/>
      <c r="H3" s="137"/>
      <c r="I3" s="137"/>
      <c r="J3" s="137"/>
      <c r="K3" s="137"/>
    </row>
    <row r="4" spans="1:15" ht="16.5">
      <c r="B4" s="137"/>
      <c r="C4" s="137"/>
      <c r="D4" s="294"/>
      <c r="E4" s="137" t="s">
        <v>125</v>
      </c>
      <c r="F4" s="137"/>
      <c r="G4" s="137"/>
      <c r="H4" s="137"/>
      <c r="I4" s="137"/>
      <c r="J4" s="137"/>
      <c r="K4" s="137"/>
    </row>
    <row r="5" spans="1:15" ht="16.5">
      <c r="B5" s="295"/>
      <c r="C5" s="295"/>
      <c r="D5" s="294"/>
      <c r="E5" s="296"/>
      <c r="F5" s="295"/>
      <c r="G5" s="295"/>
      <c r="H5" s="115"/>
      <c r="I5" s="116"/>
      <c r="J5" s="297"/>
      <c r="K5" s="295"/>
    </row>
    <row r="7" spans="1:15" ht="16.5">
      <c r="B7" s="195" t="s">
        <v>118</v>
      </c>
      <c r="C7" s="197" t="str">
        <f>'ITEM DE + RELEVÂNCIA'!C7</f>
        <v>131.000.334/2017</v>
      </c>
      <c r="D7" s="111"/>
      <c r="E7" s="196"/>
      <c r="F7" s="197"/>
      <c r="G7" s="114"/>
      <c r="H7" s="115"/>
      <c r="I7" s="116"/>
      <c r="J7" s="117" t="s">
        <v>171</v>
      </c>
      <c r="K7" s="117"/>
      <c r="L7" s="97"/>
    </row>
    <row r="8" spans="1:15" ht="32.25" customHeight="1">
      <c r="B8" s="198" t="s">
        <v>117</v>
      </c>
      <c r="C8" s="382" t="str">
        <f>'ITEM DE + RELEVÂNCIA'!C8:G8</f>
        <v>EXECUÇÃO OBRA - URBANIZAÇÃO DE ÁREA COM A CONSTRUÇÃO DE CALÇADA COM ACESSIBILIDADE NA QUADRA 02, NA COMERCIAL E NA PRAÇA EM FRENTE A ADMINISTRAÇÃO REGIONAL DO GAMA, SETOR CENTRAL, GAMA/DF</v>
      </c>
      <c r="D8" s="382"/>
      <c r="E8" s="382"/>
      <c r="F8" s="382"/>
      <c r="G8" s="382"/>
      <c r="H8" s="115"/>
      <c r="I8" s="116"/>
      <c r="J8" s="448" t="s">
        <v>179</v>
      </c>
      <c r="K8" s="203" t="s">
        <v>217</v>
      </c>
    </row>
    <row r="9" spans="1:15" ht="16.5">
      <c r="B9" s="198"/>
      <c r="C9" s="202"/>
      <c r="D9" s="111"/>
      <c r="E9" s="199"/>
      <c r="F9" s="200"/>
      <c r="G9" s="120"/>
      <c r="H9" s="115"/>
      <c r="I9" s="116"/>
      <c r="J9" s="449" t="s">
        <v>169</v>
      </c>
      <c r="K9" s="204" t="s">
        <v>218</v>
      </c>
    </row>
    <row r="10" spans="1:15" ht="16.5">
      <c r="B10" s="198" t="s">
        <v>127</v>
      </c>
      <c r="C10" s="344">
        <f>'ITEM DE + RELEVÂNCIA'!C10</f>
        <v>791.9</v>
      </c>
      <c r="D10" s="202"/>
      <c r="E10" s="199"/>
      <c r="F10" s="202"/>
      <c r="G10" s="121"/>
      <c r="H10" s="122"/>
      <c r="I10" s="123"/>
      <c r="J10" s="449" t="s">
        <v>169</v>
      </c>
      <c r="K10" s="205" t="s">
        <v>219</v>
      </c>
    </row>
    <row r="11" spans="1:15" ht="16.5">
      <c r="B11" s="198"/>
      <c r="C11" s="201"/>
      <c r="D11" s="202"/>
      <c r="E11" s="199"/>
      <c r="F11" s="202"/>
      <c r="G11" s="121"/>
      <c r="H11" s="122"/>
      <c r="I11" s="123"/>
      <c r="J11" s="119"/>
      <c r="K11" s="124"/>
    </row>
    <row r="12" spans="1:15" ht="19.5" customHeight="1">
      <c r="A12" s="383" t="s">
        <v>124</v>
      </c>
      <c r="B12" s="383"/>
      <c r="C12" s="383"/>
      <c r="D12" s="383"/>
      <c r="E12" s="383"/>
      <c r="F12" s="383"/>
      <c r="G12" s="383"/>
      <c r="H12" s="383"/>
      <c r="I12" s="383"/>
      <c r="J12" s="383"/>
      <c r="K12" s="66"/>
    </row>
    <row r="13" spans="1:15" ht="19.5" customHeight="1" thickBot="1">
      <c r="A13" s="298"/>
      <c r="B13" s="298"/>
      <c r="C13" s="298"/>
      <c r="D13" s="298"/>
      <c r="E13" s="298"/>
      <c r="F13" s="298"/>
      <c r="G13" s="298"/>
      <c r="H13" s="298"/>
      <c r="I13" s="298"/>
      <c r="J13" s="298"/>
      <c r="K13" s="66"/>
    </row>
    <row r="14" spans="1:15" ht="33.75" thickBot="1">
      <c r="A14" s="415" t="s">
        <v>143</v>
      </c>
      <c r="B14" s="414" t="s">
        <v>74</v>
      </c>
      <c r="C14" s="414" t="s">
        <v>73</v>
      </c>
      <c r="D14" s="414" t="s">
        <v>63</v>
      </c>
      <c r="E14" s="414" t="s">
        <v>1</v>
      </c>
      <c r="F14" s="414" t="s">
        <v>2</v>
      </c>
      <c r="G14" s="413" t="s">
        <v>3</v>
      </c>
      <c r="H14" s="413" t="s">
        <v>4</v>
      </c>
      <c r="I14" s="412" t="s">
        <v>79</v>
      </c>
      <c r="J14" s="412" t="s">
        <v>80</v>
      </c>
      <c r="K14" s="411" t="s">
        <v>81</v>
      </c>
    </row>
    <row r="15" spans="1:15" s="46" customFormat="1" ht="66">
      <c r="A15" s="418">
        <v>1</v>
      </c>
      <c r="B15" s="421">
        <f>'Planilha Estimativa'!B54</f>
        <v>94995</v>
      </c>
      <c r="C15" s="421" t="str">
        <f>'Planilha Estimativa'!C54</f>
        <v>SINAPI</v>
      </c>
      <c r="D15" s="421" t="str">
        <f>'Planilha Estimativa'!D54</f>
        <v>EXECUÇÃO DE PASSEIO (CALÇADA) OU PISO DE CONCRETO COM CONCRETO MOLDADO IN LOCO, USINADO, ACABAMENTO CONVENCIONAL, ESPESSURA 8 CM, ARMADO. AF_07/2016</v>
      </c>
      <c r="E15" s="421" t="str">
        <f>'Planilha Estimativa'!E54</f>
        <v>m2</v>
      </c>
      <c r="F15" s="421">
        <f>'Planilha Estimativa'!F54</f>
        <v>791.9</v>
      </c>
      <c r="G15" s="421">
        <f>'Planilha Estimativa'!G54</f>
        <v>47.96</v>
      </c>
      <c r="H15" s="422">
        <f>'Planilha Estimativa'!I54</f>
        <v>37979.523999999998</v>
      </c>
      <c r="I15" s="417">
        <f>H15/$H$33</f>
        <v>0.53717079161878578</v>
      </c>
      <c r="J15" s="416">
        <f>I15</f>
        <v>0.53717079161878578</v>
      </c>
      <c r="K15" s="408" t="s">
        <v>82</v>
      </c>
    </row>
    <row r="16" spans="1:15" ht="33">
      <c r="A16" s="125">
        <v>2</v>
      </c>
      <c r="B16" s="423">
        <f>'Planilha Estimativa'!B39</f>
        <v>73616</v>
      </c>
      <c r="C16" s="423" t="str">
        <f>'Planilha Estimativa'!C39</f>
        <v>SINAPI</v>
      </c>
      <c r="D16" s="423" t="str">
        <f>'Planilha Estimativa'!D39</f>
        <v>DEMOLICAO DE CONCRETO SIMPLES (CALÇADA EXISTENTE)</v>
      </c>
      <c r="E16" s="423" t="str">
        <f>'Planilha Estimativa'!E39</f>
        <v>m3</v>
      </c>
      <c r="F16" s="423">
        <f>'Planilha Estimativa'!F39</f>
        <v>46.196400000000004</v>
      </c>
      <c r="G16" s="423">
        <f>'Planilha Estimativa'!G39</f>
        <v>194.38</v>
      </c>
      <c r="H16" s="424">
        <f>'Planilha Estimativa'!I39</f>
        <v>8979.6562320000012</v>
      </c>
      <c r="I16" s="425">
        <f t="shared" ref="I16:I32" si="0">H16/$H$33</f>
        <v>0.12700551609356675</v>
      </c>
      <c r="J16" s="107">
        <f>I16+J15</f>
        <v>0.66417630771235259</v>
      </c>
      <c r="K16" s="409" t="s">
        <v>83</v>
      </c>
      <c r="O16" s="46"/>
    </row>
    <row r="17" spans="1:15" ht="16.5">
      <c r="A17" s="427">
        <v>3</v>
      </c>
      <c r="B17" s="423">
        <f>'Planilha Estimativa'!B46</f>
        <v>4743</v>
      </c>
      <c r="C17" s="423" t="str">
        <f>'Planilha Estimativa'!C46</f>
        <v>SINAPI</v>
      </c>
      <c r="D17" s="423" t="str">
        <f>'Planilha Estimativa'!D46</f>
        <v>CASCALHO DE CAVA (LATERITICO)</v>
      </c>
      <c r="E17" s="423" t="str">
        <f>'Planilha Estimativa'!E46</f>
        <v>m3</v>
      </c>
      <c r="F17" s="423">
        <f>'Planilha Estimativa'!F46</f>
        <v>138.35250223413763</v>
      </c>
      <c r="G17" s="423">
        <f>'Planilha Estimativa'!G46</f>
        <v>35.880000000000003</v>
      </c>
      <c r="H17" s="424">
        <f>'Planilha Estimativa'!I46</f>
        <v>4964.0877801608585</v>
      </c>
      <c r="I17" s="425">
        <f t="shared" si="0"/>
        <v>7.0210541936601145E-2</v>
      </c>
      <c r="J17" s="426">
        <f t="shared" ref="J17:J32" si="1">I17+J16</f>
        <v>0.73438684964895373</v>
      </c>
      <c r="K17" s="409" t="s">
        <v>83</v>
      </c>
      <c r="O17" s="46"/>
    </row>
    <row r="18" spans="1:15" s="420" customFormat="1" ht="33">
      <c r="A18" s="427">
        <v>4</v>
      </c>
      <c r="B18" s="423" t="str">
        <f>'Planilha Estimativa'!B31</f>
        <v>74209/001</v>
      </c>
      <c r="C18" s="423" t="str">
        <f>'Planilha Estimativa'!C31</f>
        <v>SINAPI</v>
      </c>
      <c r="D18" s="423" t="str">
        <f>'Planilha Estimativa'!D31</f>
        <v>PLACA DE OBRA EM CHAPA DE ACO GALVANIZADO 4,00x3,00m</v>
      </c>
      <c r="E18" s="423" t="str">
        <f>'Planilha Estimativa'!E31</f>
        <v>m2</v>
      </c>
      <c r="F18" s="423">
        <f>'Planilha Estimativa'!F31</f>
        <v>12</v>
      </c>
      <c r="G18" s="423">
        <f>'Planilha Estimativa'!G31</f>
        <v>319.18</v>
      </c>
      <c r="H18" s="424">
        <f>'Planilha Estimativa'!I31</f>
        <v>3830.16</v>
      </c>
      <c r="I18" s="425">
        <f t="shared" si="0"/>
        <v>5.4172613622714409E-2</v>
      </c>
      <c r="J18" s="426">
        <f t="shared" si="1"/>
        <v>0.78855946327166815</v>
      </c>
      <c r="K18" s="409" t="s">
        <v>83</v>
      </c>
      <c r="O18" s="419"/>
    </row>
    <row r="19" spans="1:15" s="420" customFormat="1" ht="16.5">
      <c r="A19" s="427">
        <v>5</v>
      </c>
      <c r="B19" s="423">
        <f>'Planilha Estimativa'!B22</f>
        <v>4083</v>
      </c>
      <c r="C19" s="423" t="str">
        <f>'Planilha Estimativa'!C22</f>
        <v>SINAPI</v>
      </c>
      <c r="D19" s="423" t="str">
        <f>'Planilha Estimativa'!D22</f>
        <v>ENCARREGADO GERAL DE OBRAS</v>
      </c>
      <c r="E19" s="423" t="str">
        <f>'Planilha Estimativa'!E22</f>
        <v>mês</v>
      </c>
      <c r="F19" s="423">
        <f>'Planilha Estimativa'!F22</f>
        <v>1</v>
      </c>
      <c r="G19" s="423">
        <f>'Planilha Estimativa'!G22</f>
        <v>2520.83305785124</v>
      </c>
      <c r="H19" s="424">
        <f>'Planilha Estimativa'!I22</f>
        <v>2520.83305785124</v>
      </c>
      <c r="I19" s="425">
        <f t="shared" si="0"/>
        <v>3.5653893114214789E-2</v>
      </c>
      <c r="J19" s="426">
        <f t="shared" si="1"/>
        <v>0.82421335638588289</v>
      </c>
      <c r="K19" s="410" t="s">
        <v>84</v>
      </c>
      <c r="O19" s="419"/>
    </row>
    <row r="20" spans="1:15" s="420" customFormat="1" ht="16.5">
      <c r="A20" s="427">
        <v>6</v>
      </c>
      <c r="B20" s="423">
        <f>'Planilha Estimativa'!B23</f>
        <v>2706</v>
      </c>
      <c r="C20" s="423" t="str">
        <f>'Planilha Estimativa'!C23</f>
        <v>SINAPI</v>
      </c>
      <c r="D20" s="423" t="str">
        <f>'Planilha Estimativa'!D23</f>
        <v>ENGENHEIRO CIVIL DE OBRA JUNIOR 1/4 EXPEDIENTE</v>
      </c>
      <c r="E20" s="423" t="str">
        <f>'Planilha Estimativa'!E23</f>
        <v>mês</v>
      </c>
      <c r="F20" s="423">
        <f>'Planilha Estimativa'!F23</f>
        <v>1</v>
      </c>
      <c r="G20" s="423">
        <f>'Planilha Estimativa'!G23</f>
        <v>2366.899834710744</v>
      </c>
      <c r="H20" s="424">
        <f>'Planilha Estimativa'!I23</f>
        <v>2366.899834710744</v>
      </c>
      <c r="I20" s="425">
        <f t="shared" si="0"/>
        <v>3.3476708604719317E-2</v>
      </c>
      <c r="J20" s="426">
        <f t="shared" si="1"/>
        <v>0.85769006499060219</v>
      </c>
      <c r="K20" s="410" t="s">
        <v>84</v>
      </c>
      <c r="O20" s="419"/>
    </row>
    <row r="21" spans="1:15" s="420" customFormat="1" ht="33">
      <c r="A21" s="427">
        <v>7</v>
      </c>
      <c r="B21" s="423">
        <f>'Planilha Estimativa'!B32</f>
        <v>85423</v>
      </c>
      <c r="C21" s="423" t="str">
        <f>'Planilha Estimativa'!C32</f>
        <v>SINAPI</v>
      </c>
      <c r="D21" s="423" t="str">
        <f>'Planilha Estimativa'!D32</f>
        <v>TELA DE PROTEÇÃO EM NYLON LARGURA DE 1,20m AO REDOR DA OBRA (ROLO 50m)</v>
      </c>
      <c r="E21" s="423" t="str">
        <f>'Planilha Estimativa'!E32</f>
        <v>m</v>
      </c>
      <c r="F21" s="423">
        <f>'Planilha Estimativa'!F32</f>
        <v>300</v>
      </c>
      <c r="G21" s="423">
        <f>'Planilha Estimativa'!G32</f>
        <v>6.6</v>
      </c>
      <c r="H21" s="424">
        <f>'Planilha Estimativa'!I32</f>
        <v>1980</v>
      </c>
      <c r="I21" s="425">
        <f t="shared" si="0"/>
        <v>2.8004515470104258E-2</v>
      </c>
      <c r="J21" s="426">
        <f t="shared" si="1"/>
        <v>0.88569458046070648</v>
      </c>
      <c r="K21" s="410" t="s">
        <v>84</v>
      </c>
      <c r="O21" s="419"/>
    </row>
    <row r="22" spans="1:15" s="420" customFormat="1" ht="33">
      <c r="A22" s="427">
        <v>8</v>
      </c>
      <c r="B22" s="423">
        <f>'Planilha Estimativa'!B41</f>
        <v>72887</v>
      </c>
      <c r="C22" s="423" t="str">
        <f>'Planilha Estimativa'!C41</f>
        <v>SINAPI</v>
      </c>
      <c r="D22" s="423" t="str">
        <f>'Planilha Estimativa'!D41</f>
        <v>TRANSPORTE COMERCIAL COM CAMINHAO BASCULANTE 6 M3, RODOVIA PAVIMENTADA</v>
      </c>
      <c r="E22" s="423" t="str">
        <f>'Planilha Estimativa'!E41</f>
        <v>m3 x km</v>
      </c>
      <c r="F22" s="423">
        <f>'Planilha Estimativa'!F41</f>
        <v>1820.1381600000002</v>
      </c>
      <c r="G22" s="423">
        <f>'Planilha Estimativa'!G41</f>
        <v>0.95</v>
      </c>
      <c r="H22" s="424">
        <f>'Planilha Estimativa'!I41</f>
        <v>1729.1312520000001</v>
      </c>
      <c r="I22" s="425">
        <f t="shared" si="0"/>
        <v>2.4456304493169066E-2</v>
      </c>
      <c r="J22" s="426">
        <f t="shared" si="1"/>
        <v>0.91015088495387553</v>
      </c>
      <c r="K22" s="410" t="s">
        <v>84</v>
      </c>
      <c r="O22" s="419"/>
    </row>
    <row r="23" spans="1:15" s="420" customFormat="1" ht="16.5">
      <c r="A23" s="427">
        <v>9</v>
      </c>
      <c r="B23" s="423">
        <f>'Planilha Estimativa'!B59</f>
        <v>9537</v>
      </c>
      <c r="C23" s="423" t="str">
        <f>'Planilha Estimativa'!C59</f>
        <v>SINAPI</v>
      </c>
      <c r="D23" s="423" t="str">
        <f>'Planilha Estimativa'!D59</f>
        <v>LIMPEZA FINAL DA OBRA</v>
      </c>
      <c r="E23" s="423" t="str">
        <f>'Planilha Estimativa'!E59</f>
        <v>m2</v>
      </c>
      <c r="F23" s="423">
        <f>'Planilha Estimativa'!F59</f>
        <v>791.9</v>
      </c>
      <c r="G23" s="423">
        <f>'Planilha Estimativa'!G59</f>
        <v>1.99</v>
      </c>
      <c r="H23" s="424">
        <f>'Planilha Estimativa'!I59</f>
        <v>1575.8809999999999</v>
      </c>
      <c r="I23" s="425">
        <f t="shared" si="0"/>
        <v>2.2288779718961295E-2</v>
      </c>
      <c r="J23" s="426">
        <f t="shared" si="1"/>
        <v>0.93243966467283679</v>
      </c>
      <c r="K23" s="410" t="s">
        <v>84</v>
      </c>
      <c r="O23" s="419"/>
    </row>
    <row r="24" spans="1:15" s="420" customFormat="1" ht="33">
      <c r="A24" s="427">
        <v>10</v>
      </c>
      <c r="B24" s="423">
        <f>'Planilha Estimativa'!B48</f>
        <v>72887</v>
      </c>
      <c r="C24" s="423" t="str">
        <f>'Planilha Estimativa'!C48</f>
        <v>SINAPI</v>
      </c>
      <c r="D24" s="423" t="str">
        <f>'Planilha Estimativa'!D48</f>
        <v>TRANSPORTE COMERCIAL COM CAMINHAO BASCULANTE 6 M3, RODOVIA PAVIMENTADA</v>
      </c>
      <c r="E24" s="423" t="str">
        <f>'Planilha Estimativa'!E48</f>
        <v>m³.km</v>
      </c>
      <c r="F24" s="423">
        <f>'Planilha Estimativa'!F48</f>
        <v>1189.8315192135835</v>
      </c>
      <c r="G24" s="423">
        <f>'Planilha Estimativa'!G48</f>
        <v>0.95</v>
      </c>
      <c r="H24" s="424">
        <f>'Planilha Estimativa'!I48</f>
        <v>1130.3399432529043</v>
      </c>
      <c r="I24" s="425">
        <f t="shared" si="0"/>
        <v>1.5987183044092287E-2</v>
      </c>
      <c r="J24" s="426">
        <f t="shared" si="1"/>
        <v>0.94842684771692909</v>
      </c>
      <c r="K24" s="410" t="s">
        <v>84</v>
      </c>
      <c r="O24" s="419"/>
    </row>
    <row r="25" spans="1:15" s="420" customFormat="1" ht="82.5">
      <c r="A25" s="427">
        <v>11</v>
      </c>
      <c r="B25" s="423">
        <f>'Planilha Estimativa'!B53</f>
        <v>5509</v>
      </c>
      <c r="C25" s="423" t="str">
        <f>'Planilha Estimativa'!C53</f>
        <v>PINI / NOVACAP</v>
      </c>
      <c r="D25" s="423" t="str">
        <f>'Planilha Estimativa'!D53</f>
        <v>Rampa de acessibilidade, moldada "in loco", concreto betoneira, preparado no local, fck 20 MPa, e=5 cm, largura 3,2 m, comprimento 1,8 m, inclusive acerto do terreno e compactação até 30 cm, (tipo 06 padrão NOVACAP), (execução)</v>
      </c>
      <c r="E25" s="423" t="str">
        <f>'Planilha Estimativa'!E53</f>
        <v>unid</v>
      </c>
      <c r="F25" s="423">
        <f>'Planilha Estimativa'!F53</f>
        <v>5</v>
      </c>
      <c r="G25" s="423">
        <f>'Planilha Estimativa'!G53</f>
        <v>205.75</v>
      </c>
      <c r="H25" s="424">
        <f>'Planilha Estimativa'!I53</f>
        <v>1028.75</v>
      </c>
      <c r="I25" s="425">
        <f t="shared" si="0"/>
        <v>1.4550325903974625E-2</v>
      </c>
      <c r="J25" s="426">
        <f t="shared" si="1"/>
        <v>0.96297717362090374</v>
      </c>
      <c r="K25" s="410" t="s">
        <v>84</v>
      </c>
      <c r="O25" s="419"/>
    </row>
    <row r="26" spans="1:15" s="420" customFormat="1" ht="33">
      <c r="A26" s="427">
        <v>12</v>
      </c>
      <c r="B26" s="423">
        <f>'Planilha Estimativa'!B49</f>
        <v>72961</v>
      </c>
      <c r="C26" s="423" t="str">
        <f>'Planilha Estimativa'!C49</f>
        <v>SINAPI</v>
      </c>
      <c r="D26" s="423" t="str">
        <f>'Planilha Estimativa'!D49</f>
        <v>REGULARIZACAO E COMPACTACAO DE SUBLEITO ATE 20 CM DE ESPESSURA</v>
      </c>
      <c r="E26" s="423" t="str">
        <f>'Planilha Estimativa'!E49</f>
        <v>m2</v>
      </c>
      <c r="F26" s="423">
        <f>'Planilha Estimativa'!F49</f>
        <v>791.9</v>
      </c>
      <c r="G26" s="423">
        <f>'Planilha Estimativa'!G49</f>
        <v>1.0900000000000001</v>
      </c>
      <c r="H26" s="424">
        <f>'Planilha Estimativa'!I49</f>
        <v>863.17100000000005</v>
      </c>
      <c r="I26" s="425">
        <f t="shared" si="0"/>
        <v>1.2208427082245133E-2</v>
      </c>
      <c r="J26" s="426">
        <f t="shared" si="1"/>
        <v>0.97518560070314886</v>
      </c>
      <c r="K26" s="410" t="s">
        <v>84</v>
      </c>
      <c r="O26" s="419"/>
    </row>
    <row r="27" spans="1:15" s="420" customFormat="1" ht="33">
      <c r="A27" s="427">
        <v>13</v>
      </c>
      <c r="B27" s="423">
        <f>'Planilha Estimativa'!B52</f>
        <v>5319</v>
      </c>
      <c r="C27" s="423" t="str">
        <f>'Planilha Estimativa'!C52</f>
        <v>PINI / NOVACAP</v>
      </c>
      <c r="D27" s="423" t="str">
        <f>'Planilha Estimativa'!D52</f>
        <v>Piso tátil direcional ou alerta, com placa cimentícia de alta resistência, assentado com argamassa, e=7 mm (25x25cm)</v>
      </c>
      <c r="E27" s="423" t="str">
        <f>'Planilha Estimativa'!E52</f>
        <v>m2</v>
      </c>
      <c r="F27" s="423">
        <f>'Planilha Estimativa'!F52</f>
        <v>5.9375</v>
      </c>
      <c r="G27" s="423">
        <f>'Planilha Estimativa'!G52</f>
        <v>90.62</v>
      </c>
      <c r="H27" s="424">
        <f>'Planilha Estimativa'!I52</f>
        <v>538.05624999999998</v>
      </c>
      <c r="I27" s="425">
        <f t="shared" si="0"/>
        <v>7.6101033216723658E-3</v>
      </c>
      <c r="J27" s="426">
        <f t="shared" si="1"/>
        <v>0.98279570402482119</v>
      </c>
      <c r="K27" s="410" t="s">
        <v>84</v>
      </c>
      <c r="O27" s="419"/>
    </row>
    <row r="28" spans="1:15" s="420" customFormat="1" ht="82.5">
      <c r="A28" s="427">
        <v>14</v>
      </c>
      <c r="B28" s="423" t="str">
        <f>'Planilha Estimativa'!B28</f>
        <v>73847/001</v>
      </c>
      <c r="C28" s="423" t="str">
        <f>'Planilha Estimativa'!C28</f>
        <v>SINAPI</v>
      </c>
      <c r="D28" s="423" t="str">
        <f>'Planilha Estimativa'!D28</f>
        <v>ALUGUEL CONTAINER/ESCRIT INCL INST ELET LARG=2,20 COMP=6,20M MES ALT=2,50M CHAPA ACO C/NERV TRAPEZ FORRO C/ISOL TERMO/ACUSTICO CHASSIS REFORC PISO COMPENS NAVAL EXC TRANSP/CARGA/DESCARGA</v>
      </c>
      <c r="E28" s="423" t="str">
        <f>'Planilha Estimativa'!E28</f>
        <v>mês</v>
      </c>
      <c r="F28" s="423">
        <f>'Planilha Estimativa'!F28</f>
        <v>1</v>
      </c>
      <c r="G28" s="423">
        <f>'Planilha Estimativa'!G28</f>
        <v>468.75</v>
      </c>
      <c r="H28" s="424">
        <f>'Planilha Estimativa'!I28</f>
        <v>468.75</v>
      </c>
      <c r="I28" s="425">
        <f t="shared" si="0"/>
        <v>6.6298568821269556E-3</v>
      </c>
      <c r="J28" s="426">
        <f t="shared" si="1"/>
        <v>0.98942556090694811</v>
      </c>
      <c r="K28" s="410" t="s">
        <v>84</v>
      </c>
      <c r="O28" s="419"/>
    </row>
    <row r="29" spans="1:15" s="420" customFormat="1" ht="82.5">
      <c r="A29" s="427">
        <v>15</v>
      </c>
      <c r="B29" s="423" t="str">
        <f>'Planilha Estimativa'!B47</f>
        <v>74151/001</v>
      </c>
      <c r="C29" s="423" t="str">
        <f>'Planilha Estimativa'!C47</f>
        <v>SINAPI</v>
      </c>
      <c r="D29" s="423" t="str">
        <f>'Planilha Estimativa'!D47</f>
        <v>TERRAPLENAGEM - ESCAVACAO E CARGA MATERIAL 1A CATEGORIA, UTILIZANDO TRATOR DE ESTEIRAS DE 110 A 160HP COM LAMINA, PESO OPERACIONAL * 13T E PA CARREGADEIRA
COM 170 HP</v>
      </c>
      <c r="E29" s="423" t="str">
        <f>'Planilha Estimativa'!E47</f>
        <v>m3</v>
      </c>
      <c r="F29" s="423">
        <f>'Planilha Estimativa'!F47</f>
        <v>100.46492537313435</v>
      </c>
      <c r="G29" s="423">
        <f>'Planilha Estimativa'!G47</f>
        <v>2.69</v>
      </c>
      <c r="H29" s="424">
        <f>'Planilha Estimativa'!I47</f>
        <v>270.25064925373141</v>
      </c>
      <c r="I29" s="425">
        <f t="shared" si="0"/>
        <v>3.8223426706221423E-3</v>
      </c>
      <c r="J29" s="426">
        <f t="shared" si="1"/>
        <v>0.9932479035775702</v>
      </c>
      <c r="K29" s="410" t="s">
        <v>84</v>
      </c>
      <c r="O29" s="419"/>
    </row>
    <row r="30" spans="1:15" s="420" customFormat="1" ht="49.5">
      <c r="A30" s="427">
        <v>16</v>
      </c>
      <c r="B30" s="423">
        <f>'Planilha Estimativa'!B35</f>
        <v>78472</v>
      </c>
      <c r="C30" s="423" t="str">
        <f>'Planilha Estimativa'!C35</f>
        <v>SINAPI</v>
      </c>
      <c r="D30" s="423" t="str">
        <f>'Planilha Estimativa'!D35</f>
        <v>SERVICOS TOPOGRAFICOS PARA PAVIMENTACAO, INCLUSIVE NOTA DE SERVICOS, ACOMPANHAMENTO E GREIDE</v>
      </c>
      <c r="E30" s="423" t="str">
        <f>'Planilha Estimativa'!E35</f>
        <v>m2</v>
      </c>
      <c r="F30" s="423">
        <f>'Planilha Estimativa'!F35</f>
        <v>791.9</v>
      </c>
      <c r="G30" s="423">
        <f>'Planilha Estimativa'!G35</f>
        <v>0.28999999999999998</v>
      </c>
      <c r="H30" s="424">
        <f>'Planilha Estimativa'!I35</f>
        <v>229.65099999999998</v>
      </c>
      <c r="I30" s="425">
        <f t="shared" si="0"/>
        <v>3.2481136273863195E-3</v>
      </c>
      <c r="J30" s="426">
        <f t="shared" si="1"/>
        <v>0.99649601720495651</v>
      </c>
      <c r="K30" s="410" t="s">
        <v>84</v>
      </c>
      <c r="O30" s="419"/>
    </row>
    <row r="31" spans="1:15" s="420" customFormat="1" ht="33">
      <c r="A31" s="427">
        <v>17</v>
      </c>
      <c r="B31" s="423">
        <f>'Planilha Estimativa'!B40</f>
        <v>72898</v>
      </c>
      <c r="C31" s="423" t="str">
        <f>'Planilha Estimativa'!C40</f>
        <v>SINAPI</v>
      </c>
      <c r="D31" s="423" t="str">
        <f>'Planilha Estimativa'!D40</f>
        <v>CARGA E DESCARGA MECANIZADAS DE ENTULHO EM CAMINHAO BASCULANTE 6 M3</v>
      </c>
      <c r="E31" s="423" t="str">
        <f>'Planilha Estimativa'!E40</f>
        <v>m3</v>
      </c>
      <c r="F31" s="423">
        <f>'Planilha Estimativa'!F40</f>
        <v>46.196400000000004</v>
      </c>
      <c r="G31" s="423">
        <f>'Planilha Estimativa'!G40</f>
        <v>3.42</v>
      </c>
      <c r="H31" s="424">
        <f>'Planilha Estimativa'!I40</f>
        <v>157.99168800000001</v>
      </c>
      <c r="I31" s="425">
        <f t="shared" si="0"/>
        <v>2.2345861973453967E-3</v>
      </c>
      <c r="J31" s="426">
        <f t="shared" si="1"/>
        <v>0.99873060340230191</v>
      </c>
      <c r="K31" s="410" t="s">
        <v>84</v>
      </c>
      <c r="O31" s="419"/>
    </row>
    <row r="32" spans="1:15" s="420" customFormat="1" ht="17.25" thickBot="1">
      <c r="A32" s="427">
        <v>18</v>
      </c>
      <c r="B32" s="423">
        <f>'Planilha Estimativa'!B18</f>
        <v>0</v>
      </c>
      <c r="C32" s="423" t="str">
        <f>'Planilha Estimativa'!C18</f>
        <v>CREA/CAU/DF</v>
      </c>
      <c r="D32" s="423" t="str">
        <f>'Planilha Estimativa'!D18</f>
        <v>ART / RRTda obra</v>
      </c>
      <c r="E32" s="423" t="str">
        <f>'Planilha Estimativa'!E18</f>
        <v>unid</v>
      </c>
      <c r="F32" s="423">
        <f>'Planilha Estimativa'!F18</f>
        <v>1</v>
      </c>
      <c r="G32" s="423">
        <f>'Planilha Estimativa'!G18</f>
        <v>89.75</v>
      </c>
      <c r="H32" s="424">
        <f>'Planilha Estimativa'!I18</f>
        <v>89.75</v>
      </c>
      <c r="I32" s="425">
        <f t="shared" si="0"/>
        <v>1.2693965976979078E-3</v>
      </c>
      <c r="J32" s="426">
        <f t="shared" si="1"/>
        <v>0.99999999999999978</v>
      </c>
      <c r="K32" s="410" t="s">
        <v>84</v>
      </c>
      <c r="O32" s="419"/>
    </row>
    <row r="33" spans="1:15" ht="29.25" customHeight="1" thickBot="1">
      <c r="A33" s="108"/>
      <c r="B33" s="109"/>
      <c r="C33" s="109"/>
      <c r="D33" s="110"/>
      <c r="E33" s="109"/>
      <c r="F33" s="109"/>
      <c r="G33" s="325" t="s">
        <v>78</v>
      </c>
      <c r="H33" s="326">
        <f>SUM(H15:H32)</f>
        <v>70702.883687229478</v>
      </c>
      <c r="I33" s="108" t="s">
        <v>167</v>
      </c>
      <c r="J33" s="108" t="s">
        <v>168</v>
      </c>
      <c r="K33" s="108"/>
      <c r="O33" s="46"/>
    </row>
    <row r="34" spans="1:15">
      <c r="B34" s="49"/>
      <c r="D34" s="93"/>
      <c r="E34" s="49"/>
      <c r="F34" s="49"/>
      <c r="G34" s="49"/>
      <c r="H34" s="49"/>
      <c r="I34" s="90"/>
      <c r="O34" s="46"/>
    </row>
    <row r="35" spans="1:15">
      <c r="B35" s="49"/>
      <c r="D35" s="93"/>
      <c r="E35" s="49"/>
      <c r="F35" s="49"/>
      <c r="G35" s="49"/>
      <c r="H35" s="49"/>
      <c r="I35" s="90"/>
      <c r="O35" s="46"/>
    </row>
    <row r="36" spans="1:15">
      <c r="B36" s="49"/>
      <c r="D36" s="93"/>
      <c r="E36" s="49"/>
      <c r="F36" s="49"/>
      <c r="G36" s="49"/>
      <c r="H36" s="49"/>
      <c r="I36" s="90"/>
      <c r="O36" s="46"/>
    </row>
    <row r="37" spans="1:15">
      <c r="B37" s="49"/>
      <c r="D37" s="93"/>
      <c r="E37" s="49"/>
      <c r="F37" s="49"/>
      <c r="G37" s="49"/>
      <c r="H37" s="49"/>
      <c r="I37" s="90"/>
      <c r="O37" s="46"/>
    </row>
    <row r="38" spans="1:15">
      <c r="B38" s="49"/>
      <c r="D38" s="93"/>
      <c r="E38" s="49"/>
      <c r="F38" s="49"/>
      <c r="G38" s="49"/>
      <c r="H38" s="49"/>
      <c r="I38" s="90"/>
      <c r="O38" s="46"/>
    </row>
    <row r="39" spans="1:15">
      <c r="B39" s="49"/>
      <c r="D39" s="93"/>
      <c r="E39" s="49"/>
      <c r="F39" s="49"/>
      <c r="G39" s="49"/>
      <c r="H39" s="49"/>
      <c r="I39" s="90"/>
      <c r="O39" s="46"/>
    </row>
    <row r="40" spans="1:15">
      <c r="B40" s="49"/>
      <c r="D40" s="93"/>
      <c r="E40" s="49"/>
      <c r="F40" s="49"/>
      <c r="G40" s="49"/>
      <c r="H40" s="49"/>
      <c r="I40" s="90"/>
      <c r="O40" s="46"/>
    </row>
    <row r="41" spans="1:15">
      <c r="B41" s="49"/>
      <c r="D41" s="93"/>
      <c r="E41" s="49"/>
      <c r="F41" s="49"/>
      <c r="G41" s="49"/>
      <c r="H41" s="49"/>
      <c r="I41" s="90"/>
      <c r="O41" s="46"/>
    </row>
    <row r="42" spans="1:15">
      <c r="B42" s="49"/>
      <c r="D42" s="93"/>
      <c r="E42" s="49"/>
      <c r="F42" s="49"/>
      <c r="G42" s="49"/>
      <c r="H42" s="49"/>
      <c r="I42" s="90"/>
      <c r="O42" s="46"/>
    </row>
    <row r="43" spans="1:15">
      <c r="B43" s="49"/>
      <c r="D43" s="93"/>
      <c r="E43" s="49"/>
      <c r="F43" s="49"/>
      <c r="G43" s="49"/>
      <c r="H43" s="49"/>
      <c r="I43" s="90"/>
      <c r="O43" s="46"/>
    </row>
    <row r="44" spans="1:15">
      <c r="I44" s="90"/>
      <c r="O44" s="46"/>
    </row>
  </sheetData>
  <sortState ref="A15:K32">
    <sortCondition descending="1" ref="H32"/>
  </sortState>
  <mergeCells count="2">
    <mergeCell ref="A12:J12"/>
    <mergeCell ref="C8:G8"/>
  </mergeCells>
  <conditionalFormatting sqref="B1:B5 B7:B11 A12:A13 B14">
    <cfRule type="duplicateValues" dxfId="3" priority="14"/>
  </conditionalFormatting>
  <conditionalFormatting sqref="A14">
    <cfRule type="duplicateValues" dxfId="2" priority="12"/>
  </conditionalFormatting>
  <conditionalFormatting sqref="B33:B1048576">
    <cfRule type="duplicateValues" dxfId="1" priority="57"/>
  </conditionalFormatting>
  <conditionalFormatting sqref="I15:I32">
    <cfRule type="dataBar" priority="18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{E1F52DCB-DC8E-433A-8D4E-B6CE77AFC60C}</x14:id>
        </ext>
      </extLst>
    </cfRule>
  </conditionalFormatting>
  <conditionalFormatting sqref="J15:J32">
    <cfRule type="dataBar" priority="18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{5CB7CC7F-F702-4A2C-B699-B41F2BFACBEA}</x14:id>
        </ext>
      </extLst>
    </cfRule>
  </conditionalFormatting>
  <conditionalFormatting sqref="B15:H32">
    <cfRule type="duplicateValues" dxfId="0" priority="1806"/>
  </conditionalFormatting>
  <pageMargins left="1.1023622047244095" right="0.51181102362204722" top="0.78740157480314965" bottom="0.78740157480314965" header="0.31496062992125984" footer="0.31496062992125984"/>
  <pageSetup paperSize="9" scale="67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F52DCB-DC8E-433A-8D4E-B6CE77AFC60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I15:I32</xm:sqref>
        </x14:conditionalFormatting>
        <x14:conditionalFormatting xmlns:xm="http://schemas.microsoft.com/office/excel/2006/main">
          <x14:cfRule type="dataBar" id="{5CB7CC7F-F702-4A2C-B699-B41F2BFACB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J15:J32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view="pageBreakPreview" zoomScaleNormal="100" zoomScaleSheetLayoutView="100" workbookViewId="0">
      <selection activeCell="E57" sqref="E57"/>
    </sheetView>
  </sheetViews>
  <sheetFormatPr defaultRowHeight="15"/>
  <cols>
    <col min="1" max="1" width="11.5703125" style="49" customWidth="1"/>
    <col min="2" max="2" width="11.85546875" style="49" customWidth="1"/>
    <col min="3" max="3" width="11.5703125" style="49" customWidth="1"/>
    <col min="4" max="4" width="50.85546875" style="55" customWidth="1"/>
    <col min="5" max="5" width="11.7109375" style="49" customWidth="1"/>
    <col min="6" max="6" width="11.7109375" style="89" customWidth="1"/>
    <col min="7" max="7" width="12.7109375" style="53" customWidth="1"/>
    <col min="8" max="8" width="16.140625" style="53" customWidth="1"/>
    <col min="9" max="9" width="15.140625" style="54" bestFit="1" customWidth="1"/>
    <col min="10" max="10" width="12.5703125" style="54" bestFit="1" customWidth="1"/>
    <col min="11" max="11" width="11.7109375" style="54" customWidth="1"/>
    <col min="12" max="12" width="15.140625" style="49" bestFit="1" customWidth="1"/>
    <col min="13" max="14" width="9.140625" style="50"/>
    <col min="15" max="16" width="9.140625" style="51"/>
    <col min="17" max="16384" width="9.140625" style="49"/>
  </cols>
  <sheetData>
    <row r="1" spans="1:16" ht="18.75">
      <c r="A1" s="108"/>
      <c r="B1" s="133"/>
      <c r="C1" s="133"/>
      <c r="D1" s="134" t="s">
        <v>116</v>
      </c>
      <c r="E1" s="133"/>
      <c r="F1" s="133"/>
      <c r="G1" s="133"/>
      <c r="H1" s="133"/>
      <c r="I1" s="133"/>
      <c r="J1" s="70"/>
      <c r="K1" s="70"/>
    </row>
    <row r="2" spans="1:16" ht="16.5">
      <c r="A2" s="108"/>
      <c r="B2" s="133"/>
      <c r="C2" s="133"/>
      <c r="D2" s="135" t="s">
        <v>202</v>
      </c>
      <c r="E2" s="133"/>
      <c r="F2" s="133"/>
      <c r="G2" s="133"/>
      <c r="H2" s="133"/>
      <c r="I2" s="133"/>
      <c r="J2" s="70"/>
      <c r="K2" s="70"/>
    </row>
    <row r="3" spans="1:16" ht="16.5">
      <c r="A3" s="108"/>
      <c r="B3" s="136"/>
      <c r="C3" s="136"/>
      <c r="D3" s="137" t="s">
        <v>139</v>
      </c>
      <c r="E3" s="136"/>
      <c r="F3" s="136"/>
      <c r="G3" s="136"/>
      <c r="H3" s="136"/>
      <c r="I3" s="136"/>
      <c r="J3" s="71"/>
      <c r="K3" s="71"/>
    </row>
    <row r="4" spans="1:16" ht="16.5">
      <c r="A4" s="108"/>
      <c r="B4" s="136"/>
      <c r="C4" s="136"/>
      <c r="D4" s="137" t="s">
        <v>125</v>
      </c>
      <c r="E4" s="136"/>
      <c r="F4" s="136"/>
      <c r="G4" s="136"/>
      <c r="H4" s="136"/>
      <c r="I4" s="136"/>
      <c r="J4" s="69"/>
      <c r="K4" s="69"/>
    </row>
    <row r="5" spans="1:16" ht="18.75">
      <c r="A5" s="108"/>
      <c r="B5" s="138"/>
      <c r="C5" s="138"/>
      <c r="E5" s="138"/>
      <c r="F5" s="138"/>
      <c r="G5" s="138"/>
      <c r="H5" s="138"/>
      <c r="I5" s="138"/>
      <c r="J5" s="72"/>
      <c r="K5" s="72"/>
    </row>
    <row r="6" spans="1:16" ht="16.5">
      <c r="A6" s="140"/>
      <c r="B6" s="140"/>
      <c r="C6" s="140"/>
      <c r="D6" s="141"/>
      <c r="E6" s="140"/>
      <c r="F6" s="142"/>
      <c r="G6" s="143"/>
      <c r="H6" s="143"/>
      <c r="I6" s="144"/>
      <c r="J6" s="69"/>
      <c r="K6" s="69"/>
    </row>
    <row r="7" spans="1:16" ht="19.5" customHeight="1">
      <c r="A7" s="194" t="s">
        <v>118</v>
      </c>
      <c r="B7" s="197" t="str">
        <f>'ITEM DE + RELEVÂNCIA'!C7</f>
        <v>131.000.334/2017</v>
      </c>
      <c r="C7" s="111"/>
      <c r="D7" s="112"/>
      <c r="E7" s="113"/>
      <c r="F7" s="386" t="s">
        <v>171</v>
      </c>
      <c r="G7" s="386"/>
      <c r="H7" s="386"/>
      <c r="I7" s="386"/>
      <c r="J7" s="78"/>
      <c r="K7" s="78"/>
    </row>
    <row r="8" spans="1:16" ht="48" customHeight="1">
      <c r="A8" s="118" t="s">
        <v>174</v>
      </c>
      <c r="B8" s="382" t="s">
        <v>222</v>
      </c>
      <c r="C8" s="382"/>
      <c r="D8" s="382"/>
      <c r="E8" s="382"/>
      <c r="F8" s="382"/>
      <c r="G8" s="311"/>
      <c r="H8" s="323" t="s">
        <v>179</v>
      </c>
      <c r="I8" s="203" t="s">
        <v>217</v>
      </c>
      <c r="J8" s="77"/>
      <c r="K8" s="77"/>
    </row>
    <row r="9" spans="1:16" ht="16.5">
      <c r="A9" s="118"/>
      <c r="B9" s="202"/>
      <c r="C9" s="111"/>
      <c r="D9" s="199"/>
      <c r="E9" s="200"/>
      <c r="F9" s="206"/>
      <c r="G9" s="312"/>
      <c r="H9" s="324" t="s">
        <v>169</v>
      </c>
      <c r="I9" s="204" t="s">
        <v>218</v>
      </c>
      <c r="J9" s="77"/>
      <c r="K9" s="77"/>
    </row>
    <row r="10" spans="1:16" ht="16.5">
      <c r="A10" s="118" t="s">
        <v>175</v>
      </c>
      <c r="B10" s="344">
        <f>'ITEM DE + RELEVÂNCIA'!C10</f>
        <v>791.9</v>
      </c>
      <c r="C10" s="202" t="s">
        <v>173</v>
      </c>
      <c r="D10" s="199"/>
      <c r="E10" s="202"/>
      <c r="F10" s="207"/>
      <c r="G10" s="119"/>
      <c r="H10" s="324" t="s">
        <v>169</v>
      </c>
      <c r="I10" s="205" t="s">
        <v>219</v>
      </c>
      <c r="J10" s="69"/>
      <c r="K10" s="69"/>
    </row>
    <row r="11" spans="1:16" ht="16.5">
      <c r="A11" s="118"/>
      <c r="B11" s="201"/>
      <c r="C11" s="202"/>
      <c r="D11" s="199"/>
      <c r="E11" s="202"/>
      <c r="F11" s="207"/>
      <c r="G11" s="119"/>
      <c r="H11" s="119"/>
      <c r="I11" s="124"/>
      <c r="J11" s="69"/>
      <c r="K11" s="69"/>
    </row>
    <row r="12" spans="1:16" ht="23.25">
      <c r="A12" s="118"/>
      <c r="B12" s="201"/>
      <c r="C12" s="202"/>
      <c r="D12" s="293" t="s">
        <v>126</v>
      </c>
      <c r="E12" s="202"/>
      <c r="F12" s="207"/>
      <c r="G12" s="119"/>
      <c r="H12" s="119"/>
      <c r="I12" s="124"/>
      <c r="J12" s="69"/>
      <c r="K12" s="69"/>
    </row>
    <row r="13" spans="1:16" ht="18">
      <c r="A13" s="118"/>
      <c r="B13" s="201"/>
      <c r="C13" s="202"/>
      <c r="D13" s="139"/>
      <c r="E13" s="202"/>
      <c r="F13" s="207"/>
      <c r="G13" s="119"/>
      <c r="H13" s="119"/>
      <c r="I13" s="124"/>
      <c r="J13" s="69"/>
      <c r="K13" s="69"/>
    </row>
    <row r="14" spans="1:16" s="85" customFormat="1" ht="33">
      <c r="A14" s="145" t="s">
        <v>75</v>
      </c>
      <c r="B14" s="145" t="s">
        <v>74</v>
      </c>
      <c r="C14" s="145" t="s">
        <v>73</v>
      </c>
      <c r="D14" s="145" t="s">
        <v>63</v>
      </c>
      <c r="E14" s="145" t="s">
        <v>1</v>
      </c>
      <c r="F14" s="146" t="s">
        <v>2</v>
      </c>
      <c r="G14" s="146" t="s">
        <v>3</v>
      </c>
      <c r="H14" s="146" t="s">
        <v>185</v>
      </c>
      <c r="I14" s="146" t="s">
        <v>4</v>
      </c>
      <c r="J14" s="79"/>
      <c r="K14" s="79"/>
      <c r="M14" s="86"/>
      <c r="N14" s="86"/>
    </row>
    <row r="15" spans="1:16" s="56" customFormat="1" ht="15.75" customHeight="1">
      <c r="A15" s="147" t="s">
        <v>158</v>
      </c>
      <c r="B15" s="148"/>
      <c r="C15" s="148"/>
      <c r="D15" s="149" t="s">
        <v>54</v>
      </c>
      <c r="E15" s="148"/>
      <c r="F15" s="150"/>
      <c r="G15" s="150"/>
      <c r="H15" s="150"/>
      <c r="I15" s="150"/>
      <c r="J15" s="80"/>
      <c r="K15" s="80"/>
      <c r="M15" s="57"/>
      <c r="N15" s="57"/>
      <c r="O15" s="58"/>
      <c r="P15" s="58"/>
    </row>
    <row r="16" spans="1:16" s="46" customFormat="1" ht="15.75" customHeight="1">
      <c r="A16" s="129" t="s">
        <v>65</v>
      </c>
      <c r="B16" s="130"/>
      <c r="C16" s="130"/>
      <c r="D16" s="131" t="s">
        <v>144</v>
      </c>
      <c r="E16" s="130"/>
      <c r="F16" s="132"/>
      <c r="G16" s="132"/>
      <c r="H16" s="132"/>
      <c r="I16" s="132"/>
      <c r="J16" s="81"/>
      <c r="K16" s="81"/>
      <c r="M16" s="47"/>
      <c r="N16" s="47"/>
      <c r="O16" s="48"/>
      <c r="P16" s="48"/>
    </row>
    <row r="17" spans="1:16" s="46" customFormat="1" ht="15.75" customHeight="1">
      <c r="A17" s="151" t="s">
        <v>66</v>
      </c>
      <c r="B17" s="152"/>
      <c r="C17" s="152"/>
      <c r="D17" s="153" t="s">
        <v>64</v>
      </c>
      <c r="E17" s="152"/>
      <c r="F17" s="154"/>
      <c r="G17" s="154"/>
      <c r="H17" s="154"/>
      <c r="I17" s="154"/>
      <c r="J17" s="81"/>
      <c r="K17" s="81"/>
      <c r="M17" s="47"/>
      <c r="N17" s="47"/>
      <c r="O17" s="48"/>
      <c r="P17" s="48"/>
    </row>
    <row r="18" spans="1:16" s="46" customFormat="1" ht="15.75" customHeight="1">
      <c r="A18" s="155" t="s">
        <v>67</v>
      </c>
      <c r="B18" s="104"/>
      <c r="C18" s="104" t="s">
        <v>62</v>
      </c>
      <c r="D18" s="128" t="s">
        <v>184</v>
      </c>
      <c r="E18" s="104" t="s">
        <v>24</v>
      </c>
      <c r="F18" s="340">
        <v>1</v>
      </c>
      <c r="G18" s="127">
        <v>89.75</v>
      </c>
      <c r="H18" s="310">
        <f>F18</f>
        <v>1</v>
      </c>
      <c r="I18" s="106">
        <f>F18*G18</f>
        <v>89.75</v>
      </c>
      <c r="J18" s="313">
        <f>I18/$I$61</f>
        <v>1.2693965976979078E-3</v>
      </c>
      <c r="K18" s="82"/>
      <c r="M18" s="74"/>
      <c r="N18" s="47"/>
      <c r="O18" s="48"/>
      <c r="P18" s="48"/>
    </row>
    <row r="19" spans="1:16" s="46" customFormat="1" ht="16.5">
      <c r="A19" s="155"/>
      <c r="B19" s="104"/>
      <c r="C19" s="104"/>
      <c r="D19" s="128"/>
      <c r="E19" s="104"/>
      <c r="F19" s="106"/>
      <c r="G19" s="127"/>
      <c r="H19" s="303"/>
      <c r="I19" s="106"/>
      <c r="J19" s="313"/>
      <c r="K19" s="82"/>
      <c r="M19" s="47"/>
      <c r="N19" s="47"/>
      <c r="O19" s="48"/>
      <c r="P19" s="48"/>
    </row>
    <row r="20" spans="1:16" s="46" customFormat="1" ht="16.5">
      <c r="A20" s="151" t="s">
        <v>68</v>
      </c>
      <c r="B20" s="152"/>
      <c r="C20" s="152"/>
      <c r="D20" s="153" t="s">
        <v>55</v>
      </c>
      <c r="E20" s="152"/>
      <c r="F20" s="154"/>
      <c r="G20" s="154"/>
      <c r="H20" s="304"/>
      <c r="I20" s="156"/>
      <c r="J20" s="313"/>
      <c r="K20" s="81"/>
      <c r="M20" s="47"/>
      <c r="N20" s="47"/>
      <c r="O20" s="48"/>
      <c r="P20" s="48"/>
    </row>
    <row r="21" spans="1:16" s="46" customFormat="1" ht="16.5">
      <c r="A21" s="151" t="s">
        <v>69</v>
      </c>
      <c r="B21" s="152"/>
      <c r="C21" s="152"/>
      <c r="D21" s="153" t="s">
        <v>56</v>
      </c>
      <c r="E21" s="152"/>
      <c r="F21" s="154"/>
      <c r="G21" s="154"/>
      <c r="H21" s="304"/>
      <c r="I21" s="156"/>
      <c r="J21" s="313"/>
      <c r="K21" s="81"/>
      <c r="M21" s="47"/>
      <c r="N21" s="47"/>
      <c r="O21" s="48"/>
      <c r="P21" s="48"/>
    </row>
    <row r="22" spans="1:16" s="46" customFormat="1" ht="25.5">
      <c r="A22" s="155" t="s">
        <v>70</v>
      </c>
      <c r="B22" s="104">
        <v>4083</v>
      </c>
      <c r="C22" s="104" t="s">
        <v>52</v>
      </c>
      <c r="D22" s="157" t="s">
        <v>133</v>
      </c>
      <c r="E22" s="104" t="s">
        <v>28</v>
      </c>
      <c r="F22" s="340">
        <v>1</v>
      </c>
      <c r="G22" s="127">
        <f>17.85/1.8634*1.4952*176</f>
        <v>2520.83305785124</v>
      </c>
      <c r="H22" s="303" t="s">
        <v>226</v>
      </c>
      <c r="I22" s="106">
        <f t="shared" ref="I22:I23" si="0">F22*G22</f>
        <v>2520.83305785124</v>
      </c>
      <c r="J22" s="313">
        <f>I22/$I$61</f>
        <v>3.5653893114214789E-2</v>
      </c>
      <c r="K22" s="82"/>
      <c r="M22" s="47"/>
      <c r="N22" s="47"/>
      <c r="O22" s="48"/>
      <c r="P22" s="48"/>
    </row>
    <row r="23" spans="1:16" s="46" customFormat="1" ht="26.25" thickBot="1">
      <c r="A23" s="155" t="s">
        <v>71</v>
      </c>
      <c r="B23" s="104">
        <v>2706</v>
      </c>
      <c r="C23" s="104" t="s">
        <v>52</v>
      </c>
      <c r="D23" s="157" t="s">
        <v>206</v>
      </c>
      <c r="E23" s="104" t="s">
        <v>28</v>
      </c>
      <c r="F23" s="340">
        <v>1</v>
      </c>
      <c r="G23" s="341">
        <f>67.04/1.8634*1.4952*44</f>
        <v>2366.899834710744</v>
      </c>
      <c r="H23" s="305" t="s">
        <v>220</v>
      </c>
      <c r="I23" s="159">
        <f t="shared" si="0"/>
        <v>2366.899834710744</v>
      </c>
      <c r="J23" s="313">
        <f>I23/$I$61</f>
        <v>3.3476708604719317E-2</v>
      </c>
      <c r="K23" s="82"/>
      <c r="M23" s="47"/>
      <c r="N23" s="47"/>
      <c r="O23" s="48"/>
      <c r="P23" s="48"/>
    </row>
    <row r="24" spans="1:16" s="46" customFormat="1" ht="33.75" customHeight="1" thickBot="1">
      <c r="A24" s="155"/>
      <c r="B24" s="104"/>
      <c r="C24" s="104"/>
      <c r="D24" s="128"/>
      <c r="E24" s="104"/>
      <c r="F24" s="160"/>
      <c r="G24" s="387" t="s">
        <v>25</v>
      </c>
      <c r="H24" s="388"/>
      <c r="I24" s="302">
        <f>SUM(I18:I23)</f>
        <v>4977.482892561984</v>
      </c>
      <c r="J24" s="313"/>
      <c r="K24" s="81"/>
      <c r="L24" s="74"/>
      <c r="M24" s="47"/>
      <c r="N24" s="47"/>
      <c r="O24" s="48"/>
      <c r="P24" s="48"/>
    </row>
    <row r="25" spans="1:16" s="56" customFormat="1" ht="16.5">
      <c r="A25" s="147" t="s">
        <v>145</v>
      </c>
      <c r="B25" s="148"/>
      <c r="C25" s="148"/>
      <c r="D25" s="149" t="s">
        <v>57</v>
      </c>
      <c r="E25" s="148"/>
      <c r="F25" s="150"/>
      <c r="G25" s="161"/>
      <c r="H25" s="161"/>
      <c r="I25" s="161"/>
      <c r="J25" s="313"/>
      <c r="K25" s="80"/>
      <c r="L25" s="75"/>
      <c r="M25" s="57"/>
      <c r="N25" s="57"/>
      <c r="O25" s="58"/>
      <c r="P25" s="58"/>
    </row>
    <row r="26" spans="1:16" s="46" customFormat="1" ht="16.5">
      <c r="A26" s="129" t="s">
        <v>146</v>
      </c>
      <c r="B26" s="130"/>
      <c r="C26" s="130"/>
      <c r="D26" s="131" t="s">
        <v>148</v>
      </c>
      <c r="E26" s="130"/>
      <c r="F26" s="132"/>
      <c r="G26" s="132"/>
      <c r="H26" s="132"/>
      <c r="I26" s="132"/>
      <c r="J26" s="313"/>
      <c r="K26" s="81"/>
      <c r="L26" s="74"/>
      <c r="M26" s="47"/>
      <c r="N26" s="47"/>
      <c r="O26" s="48"/>
      <c r="P26" s="48"/>
    </row>
    <row r="27" spans="1:16" s="46" customFormat="1" ht="16.5">
      <c r="A27" s="151" t="s">
        <v>149</v>
      </c>
      <c r="B27" s="152"/>
      <c r="C27" s="152"/>
      <c r="D27" s="153" t="s">
        <v>147</v>
      </c>
      <c r="E27" s="152"/>
      <c r="F27" s="154"/>
      <c r="G27" s="154"/>
      <c r="H27" s="154"/>
      <c r="I27" s="154"/>
      <c r="J27" s="313"/>
      <c r="K27" s="81"/>
      <c r="L27" s="74"/>
      <c r="M27" s="47"/>
      <c r="N27" s="47"/>
      <c r="O27" s="48"/>
      <c r="P27" s="48"/>
    </row>
    <row r="28" spans="1:16" s="46" customFormat="1" ht="73.5" customHeight="1">
      <c r="A28" s="155" t="s">
        <v>150</v>
      </c>
      <c r="B28" s="162" t="s">
        <v>190</v>
      </c>
      <c r="C28" s="104" t="s">
        <v>52</v>
      </c>
      <c r="D28" s="163" t="s">
        <v>189</v>
      </c>
      <c r="E28" s="102" t="s">
        <v>28</v>
      </c>
      <c r="F28" s="342">
        <v>1</v>
      </c>
      <c r="G28" s="164">
        <v>468.75</v>
      </c>
      <c r="H28" s="310">
        <f>F28</f>
        <v>1</v>
      </c>
      <c r="I28" s="103">
        <f>F28*G28</f>
        <v>468.75</v>
      </c>
      <c r="J28" s="313">
        <f>I28/$I$61</f>
        <v>6.6298568821269556E-3</v>
      </c>
      <c r="K28" s="82"/>
      <c r="M28" s="50"/>
      <c r="N28" s="47"/>
      <c r="O28" s="48"/>
      <c r="P28" s="48"/>
    </row>
    <row r="29" spans="1:16" s="46" customFormat="1" ht="16.5">
      <c r="A29" s="155"/>
      <c r="B29" s="104"/>
      <c r="C29" s="104"/>
      <c r="D29" s="128"/>
      <c r="E29" s="104"/>
      <c r="F29" s="106"/>
      <c r="G29" s="127"/>
      <c r="H29" s="306"/>
      <c r="I29" s="106"/>
      <c r="J29" s="313"/>
      <c r="K29" s="82"/>
      <c r="M29" s="47"/>
      <c r="N29" s="47"/>
      <c r="O29" s="48"/>
      <c r="P29" s="48"/>
    </row>
    <row r="30" spans="1:16" s="46" customFormat="1" ht="16.5">
      <c r="A30" s="151" t="s">
        <v>151</v>
      </c>
      <c r="B30" s="152"/>
      <c r="C30" s="152"/>
      <c r="D30" s="153" t="s">
        <v>58</v>
      </c>
      <c r="E30" s="152"/>
      <c r="F30" s="154"/>
      <c r="G30" s="154"/>
      <c r="H30" s="307"/>
      <c r="I30" s="156"/>
      <c r="J30" s="313"/>
      <c r="K30" s="81"/>
      <c r="M30" s="47"/>
      <c r="N30" s="47"/>
      <c r="O30" s="48"/>
      <c r="P30" s="48"/>
    </row>
    <row r="31" spans="1:16" s="46" customFormat="1" ht="33">
      <c r="A31" s="155" t="s">
        <v>152</v>
      </c>
      <c r="B31" s="162" t="s">
        <v>134</v>
      </c>
      <c r="C31" s="104" t="s">
        <v>52</v>
      </c>
      <c r="D31" s="165" t="s">
        <v>170</v>
      </c>
      <c r="E31" s="104" t="s">
        <v>5</v>
      </c>
      <c r="F31" s="340">
        <f>4*3</f>
        <v>12</v>
      </c>
      <c r="G31" s="127">
        <v>319.18</v>
      </c>
      <c r="H31" s="306" t="s">
        <v>208</v>
      </c>
      <c r="I31" s="106">
        <f t="shared" ref="I31:I35" si="1">F31*G31</f>
        <v>3830.16</v>
      </c>
      <c r="J31" s="313">
        <f>I31/$I$61</f>
        <v>5.4172613622714409E-2</v>
      </c>
      <c r="K31" s="82"/>
      <c r="M31" s="47"/>
      <c r="N31" s="47"/>
      <c r="O31" s="48"/>
      <c r="P31" s="48"/>
    </row>
    <row r="32" spans="1:16" s="46" customFormat="1" ht="33">
      <c r="A32" s="155" t="s">
        <v>203</v>
      </c>
      <c r="B32" s="155">
        <v>85423</v>
      </c>
      <c r="C32" s="104" t="s">
        <v>52</v>
      </c>
      <c r="D32" s="166" t="s">
        <v>204</v>
      </c>
      <c r="E32" s="104" t="s">
        <v>20</v>
      </c>
      <c r="F32" s="340">
        <v>300</v>
      </c>
      <c r="G32" s="127">
        <v>6.6</v>
      </c>
      <c r="H32" s="308">
        <v>300</v>
      </c>
      <c r="I32" s="106">
        <f>F32*G32</f>
        <v>1980</v>
      </c>
      <c r="J32" s="313"/>
      <c r="K32" s="82"/>
      <c r="M32" s="47"/>
      <c r="N32" s="47"/>
      <c r="O32" s="48"/>
      <c r="P32" s="48"/>
    </row>
    <row r="33" spans="1:16" s="46" customFormat="1" ht="16.5">
      <c r="A33" s="155"/>
      <c r="B33" s="104"/>
      <c r="C33" s="104"/>
      <c r="D33" s="128"/>
      <c r="E33" s="104"/>
      <c r="F33" s="106"/>
      <c r="G33" s="127"/>
      <c r="H33" s="306"/>
      <c r="I33" s="106"/>
      <c r="J33" s="313"/>
      <c r="K33" s="82"/>
      <c r="M33" s="47"/>
      <c r="N33" s="47"/>
      <c r="O33" s="48"/>
      <c r="P33" s="48"/>
    </row>
    <row r="34" spans="1:16" s="46" customFormat="1" ht="16.5">
      <c r="A34" s="151" t="s">
        <v>153</v>
      </c>
      <c r="B34" s="152"/>
      <c r="C34" s="152"/>
      <c r="D34" s="153" t="s">
        <v>7</v>
      </c>
      <c r="E34" s="152"/>
      <c r="F34" s="154"/>
      <c r="G34" s="154"/>
      <c r="H34" s="307"/>
      <c r="I34" s="156"/>
      <c r="J34" s="313"/>
      <c r="K34" s="81"/>
      <c r="M34" s="47"/>
      <c r="N34" s="47"/>
      <c r="O34" s="48"/>
      <c r="P34" s="48"/>
    </row>
    <row r="35" spans="1:16" ht="50.25" thickBot="1">
      <c r="A35" s="155" t="s">
        <v>154</v>
      </c>
      <c r="B35" s="104">
        <v>78472</v>
      </c>
      <c r="C35" s="104" t="s">
        <v>52</v>
      </c>
      <c r="D35" s="165" t="s">
        <v>135</v>
      </c>
      <c r="E35" s="104" t="s">
        <v>5</v>
      </c>
      <c r="F35" s="340">
        <f>B10</f>
        <v>791.9</v>
      </c>
      <c r="G35" s="158">
        <v>0.28999999999999998</v>
      </c>
      <c r="H35" s="308">
        <f>F35</f>
        <v>791.9</v>
      </c>
      <c r="I35" s="159">
        <f t="shared" si="1"/>
        <v>229.65099999999998</v>
      </c>
      <c r="J35" s="313">
        <f>I35/$I$61</f>
        <v>3.2481136273863195E-3</v>
      </c>
      <c r="K35" s="82"/>
    </row>
    <row r="36" spans="1:16" ht="33.75" customHeight="1" thickBot="1">
      <c r="A36" s="155"/>
      <c r="B36" s="104"/>
      <c r="C36" s="104"/>
      <c r="D36" s="128"/>
      <c r="E36" s="104"/>
      <c r="F36" s="160"/>
      <c r="G36" s="387" t="s">
        <v>25</v>
      </c>
      <c r="H36" s="388"/>
      <c r="I36" s="302">
        <f>SUM(I28:I35)</f>
        <v>6508.5609999999997</v>
      </c>
      <c r="J36" s="313"/>
      <c r="K36" s="81"/>
      <c r="L36" s="74"/>
    </row>
    <row r="37" spans="1:16" s="56" customFormat="1" ht="16.5">
      <c r="A37" s="147" t="s">
        <v>155</v>
      </c>
      <c r="B37" s="148"/>
      <c r="C37" s="148"/>
      <c r="D37" s="149" t="s">
        <v>6</v>
      </c>
      <c r="E37" s="148"/>
      <c r="F37" s="150"/>
      <c r="G37" s="161"/>
      <c r="H37" s="161"/>
      <c r="I37" s="161"/>
      <c r="J37" s="313"/>
      <c r="K37" s="80"/>
      <c r="L37" s="75"/>
      <c r="M37" s="57"/>
      <c r="N37" s="57"/>
      <c r="O37" s="58"/>
      <c r="P37" s="58"/>
    </row>
    <row r="38" spans="1:16" s="56" customFormat="1" ht="16.5">
      <c r="A38" s="151" t="s">
        <v>181</v>
      </c>
      <c r="B38" s="152"/>
      <c r="C38" s="152"/>
      <c r="D38" s="153" t="s">
        <v>195</v>
      </c>
      <c r="E38" s="152"/>
      <c r="F38" s="154"/>
      <c r="G38" s="154"/>
      <c r="H38" s="154"/>
      <c r="I38" s="154"/>
      <c r="J38" s="313"/>
      <c r="K38" s="80"/>
      <c r="L38" s="75"/>
      <c r="M38" s="57"/>
      <c r="N38" s="57"/>
      <c r="O38" s="58"/>
      <c r="P38" s="58"/>
    </row>
    <row r="39" spans="1:16" ht="33">
      <c r="A39" s="125" t="s">
        <v>156</v>
      </c>
      <c r="B39" s="155">
        <v>73616</v>
      </c>
      <c r="C39" s="167" t="s">
        <v>52</v>
      </c>
      <c r="D39" s="166" t="s">
        <v>176</v>
      </c>
      <c r="E39" s="104" t="s">
        <v>9</v>
      </c>
      <c r="F39" s="340">
        <f>769.94*0.06</f>
        <v>46.196400000000004</v>
      </c>
      <c r="G39" s="127">
        <v>194.38</v>
      </c>
      <c r="H39" s="303" t="s">
        <v>227</v>
      </c>
      <c r="I39" s="106">
        <f>F39*G39</f>
        <v>8979.6562320000012</v>
      </c>
      <c r="J39" s="313">
        <f>I39/$I$61</f>
        <v>0.12700551609356675</v>
      </c>
      <c r="K39" s="82"/>
    </row>
    <row r="40" spans="1:16" ht="33">
      <c r="A40" s="125" t="s">
        <v>213</v>
      </c>
      <c r="B40" s="155">
        <v>72898</v>
      </c>
      <c r="C40" s="167" t="s">
        <v>52</v>
      </c>
      <c r="D40" s="166" t="s">
        <v>137</v>
      </c>
      <c r="E40" s="167" t="s">
        <v>9</v>
      </c>
      <c r="F40" s="340">
        <f>F39</f>
        <v>46.196400000000004</v>
      </c>
      <c r="G40" s="169">
        <v>3.42</v>
      </c>
      <c r="H40" s="309">
        <f>F40</f>
        <v>46.196400000000004</v>
      </c>
      <c r="I40" s="106">
        <f t="shared" ref="I40" si="2">F40*G40</f>
        <v>157.99168800000001</v>
      </c>
      <c r="J40" s="313">
        <f>I40/$I$61</f>
        <v>2.2345861973453967E-3</v>
      </c>
      <c r="K40" s="82"/>
    </row>
    <row r="41" spans="1:16" ht="33.75" thickBot="1">
      <c r="A41" s="125" t="s">
        <v>157</v>
      </c>
      <c r="B41" s="167">
        <v>72887</v>
      </c>
      <c r="C41" s="104" t="s">
        <v>52</v>
      </c>
      <c r="D41" s="165" t="s">
        <v>136</v>
      </c>
      <c r="E41" s="104" t="s">
        <v>14</v>
      </c>
      <c r="F41" s="340">
        <f>F40*(E67-1)</f>
        <v>1820.1381600000002</v>
      </c>
      <c r="G41" s="127">
        <v>0.95</v>
      </c>
      <c r="H41" s="303" t="s">
        <v>228</v>
      </c>
      <c r="I41" s="106">
        <f>F41*G41</f>
        <v>1729.1312520000001</v>
      </c>
      <c r="J41" s="313">
        <f>I41/$I$61</f>
        <v>2.4456304493169066E-2</v>
      </c>
      <c r="K41" s="82"/>
    </row>
    <row r="42" spans="1:16" s="46" customFormat="1" ht="33.75" customHeight="1" thickBot="1">
      <c r="A42" s="125"/>
      <c r="B42" s="104"/>
      <c r="C42" s="104"/>
      <c r="D42" s="128"/>
      <c r="E42" s="104"/>
      <c r="F42" s="160"/>
      <c r="G42" s="387" t="s">
        <v>25</v>
      </c>
      <c r="H42" s="388"/>
      <c r="I42" s="302">
        <f>SUM(I39:I41)</f>
        <v>10866.779172000002</v>
      </c>
      <c r="J42" s="313">
        <f>I42/$I$61</f>
        <v>0.15369640678408122</v>
      </c>
      <c r="K42" s="81"/>
      <c r="L42" s="74"/>
      <c r="M42" s="47"/>
      <c r="N42" s="47"/>
      <c r="O42" s="48"/>
      <c r="P42" s="48"/>
    </row>
    <row r="43" spans="1:16" s="46" customFormat="1" ht="16.5">
      <c r="A43" s="147" t="s">
        <v>159</v>
      </c>
      <c r="B43" s="170"/>
      <c r="C43" s="170"/>
      <c r="D43" s="149" t="s">
        <v>196</v>
      </c>
      <c r="E43" s="170"/>
      <c r="F43" s="171"/>
      <c r="G43" s="172"/>
      <c r="H43" s="172"/>
      <c r="I43" s="172"/>
      <c r="J43" s="313"/>
      <c r="K43" s="81"/>
      <c r="L43" s="74"/>
      <c r="M43" s="47"/>
      <c r="N43" s="47"/>
      <c r="O43" s="48"/>
      <c r="P43" s="48"/>
    </row>
    <row r="44" spans="1:16" s="59" customFormat="1" ht="16.5">
      <c r="A44" s="129" t="s">
        <v>197</v>
      </c>
      <c r="B44" s="330"/>
      <c r="C44" s="330"/>
      <c r="D44" s="131" t="s">
        <v>72</v>
      </c>
      <c r="E44" s="330"/>
      <c r="F44" s="331"/>
      <c r="G44" s="332"/>
      <c r="H44" s="332"/>
      <c r="I44" s="332"/>
      <c r="J44" s="313"/>
      <c r="K44" s="83"/>
      <c r="M44" s="60"/>
      <c r="N44" s="60"/>
      <c r="O44" s="61"/>
      <c r="P44" s="61"/>
    </row>
    <row r="45" spans="1:16" s="46" customFormat="1" ht="16.5">
      <c r="A45" s="151" t="s">
        <v>160</v>
      </c>
      <c r="B45" s="152"/>
      <c r="C45" s="152"/>
      <c r="D45" s="153" t="s">
        <v>33</v>
      </c>
      <c r="E45" s="152"/>
      <c r="F45" s="154"/>
      <c r="G45" s="154"/>
      <c r="H45" s="154"/>
      <c r="I45" s="154"/>
      <c r="J45" s="313"/>
      <c r="K45" s="81"/>
      <c r="M45" s="47"/>
      <c r="N45" s="47"/>
      <c r="O45" s="48"/>
      <c r="P45" s="48"/>
    </row>
    <row r="46" spans="1:16" ht="25.5">
      <c r="A46" s="318" t="s">
        <v>161</v>
      </c>
      <c r="B46" s="319">
        <v>4743</v>
      </c>
      <c r="C46" s="167" t="s">
        <v>52</v>
      </c>
      <c r="D46" s="320" t="s">
        <v>201</v>
      </c>
      <c r="E46" s="319" t="s">
        <v>9</v>
      </c>
      <c r="F46" s="343">
        <f>F49*1.955/1.119*0.1</f>
        <v>138.35250223413763</v>
      </c>
      <c r="G46" s="321">
        <v>35.880000000000003</v>
      </c>
      <c r="H46" s="322" t="s">
        <v>229</v>
      </c>
      <c r="I46" s="321">
        <f>F46*G46</f>
        <v>4964.0877801608585</v>
      </c>
      <c r="J46" s="313">
        <f>I46/$I$61</f>
        <v>7.0210541936601145E-2</v>
      </c>
      <c r="K46" s="82"/>
    </row>
    <row r="47" spans="1:16" ht="82.5">
      <c r="A47" s="125" t="s">
        <v>162</v>
      </c>
      <c r="B47" s="167" t="s">
        <v>11</v>
      </c>
      <c r="C47" s="167" t="s">
        <v>52</v>
      </c>
      <c r="D47" s="128" t="s">
        <v>205</v>
      </c>
      <c r="E47" s="167" t="s">
        <v>9</v>
      </c>
      <c r="F47" s="340">
        <f>F49*1.955/1.541*0.1</f>
        <v>100.46492537313435</v>
      </c>
      <c r="G47" s="169">
        <v>2.69</v>
      </c>
      <c r="H47" s="309" t="s">
        <v>230</v>
      </c>
      <c r="I47" s="106">
        <f t="shared" ref="I47:I52" si="3">F47*G47</f>
        <v>270.25064925373141</v>
      </c>
      <c r="J47" s="313">
        <f>I47/$I$61</f>
        <v>3.8223426706221423E-3</v>
      </c>
      <c r="K47" s="82"/>
    </row>
    <row r="48" spans="1:16" ht="33">
      <c r="A48" s="125" t="s">
        <v>163</v>
      </c>
      <c r="B48" s="104">
        <v>72887</v>
      </c>
      <c r="C48" s="104" t="s">
        <v>52</v>
      </c>
      <c r="D48" s="165" t="s">
        <v>136</v>
      </c>
      <c r="E48" s="104" t="s">
        <v>53</v>
      </c>
      <c r="F48" s="340">
        <f>F46*E68</f>
        <v>1189.8315192135835</v>
      </c>
      <c r="G48" s="127">
        <v>0.95</v>
      </c>
      <c r="H48" s="303" t="s">
        <v>231</v>
      </c>
      <c r="I48" s="106">
        <f t="shared" si="3"/>
        <v>1130.3399432529043</v>
      </c>
      <c r="J48" s="313">
        <f>I48/$I$61</f>
        <v>1.5987183044092287E-2</v>
      </c>
      <c r="K48" s="82"/>
    </row>
    <row r="49" spans="1:16" ht="33">
      <c r="A49" s="125" t="s">
        <v>164</v>
      </c>
      <c r="B49" s="167">
        <v>72961</v>
      </c>
      <c r="C49" s="104" t="s">
        <v>52</v>
      </c>
      <c r="D49" s="166" t="s">
        <v>138</v>
      </c>
      <c r="E49" s="104" t="s">
        <v>5</v>
      </c>
      <c r="F49" s="340">
        <f>B10</f>
        <v>791.9</v>
      </c>
      <c r="G49" s="127">
        <v>1.0900000000000001</v>
      </c>
      <c r="H49" s="303">
        <f>F49</f>
        <v>791.9</v>
      </c>
      <c r="I49" s="106">
        <f t="shared" si="3"/>
        <v>863.17100000000005</v>
      </c>
      <c r="J49" s="313">
        <f>I49/$I$61</f>
        <v>1.2208427082245133E-2</v>
      </c>
      <c r="K49" s="82"/>
    </row>
    <row r="50" spans="1:16" ht="16.5">
      <c r="A50" s="125"/>
      <c r="B50" s="104"/>
      <c r="C50" s="104"/>
      <c r="D50" s="128"/>
      <c r="E50" s="104"/>
      <c r="F50" s="106"/>
      <c r="G50" s="127"/>
      <c r="H50" s="303"/>
      <c r="I50" s="106"/>
      <c r="J50" s="313"/>
      <c r="K50" s="82"/>
    </row>
    <row r="51" spans="1:16" s="46" customFormat="1" ht="16.5">
      <c r="A51" s="151" t="s">
        <v>165</v>
      </c>
      <c r="B51" s="152"/>
      <c r="C51" s="152"/>
      <c r="D51" s="153" t="s">
        <v>198</v>
      </c>
      <c r="E51" s="152"/>
      <c r="F51" s="154"/>
      <c r="G51" s="154"/>
      <c r="H51" s="304"/>
      <c r="I51" s="156"/>
      <c r="J51" s="313"/>
      <c r="K51" s="81"/>
      <c r="M51" s="47"/>
      <c r="N51" s="47"/>
      <c r="O51" s="48"/>
      <c r="P51" s="48"/>
    </row>
    <row r="52" spans="1:16" ht="33">
      <c r="A52" s="125" t="s">
        <v>199</v>
      </c>
      <c r="B52" s="155">
        <v>5319</v>
      </c>
      <c r="C52" s="104" t="s">
        <v>177</v>
      </c>
      <c r="D52" s="173" t="s">
        <v>178</v>
      </c>
      <c r="E52" s="167" t="s">
        <v>5</v>
      </c>
      <c r="F52" s="340">
        <f>0.25*0.25*95</f>
        <v>5.9375</v>
      </c>
      <c r="G52" s="127">
        <v>90.62</v>
      </c>
      <c r="H52" s="303" t="s">
        <v>214</v>
      </c>
      <c r="I52" s="106">
        <f t="shared" si="3"/>
        <v>538.05624999999998</v>
      </c>
      <c r="J52" s="313">
        <f>I52/$I$61</f>
        <v>7.6101033216723658E-3</v>
      </c>
      <c r="K52" s="82"/>
    </row>
    <row r="53" spans="1:16" ht="82.5">
      <c r="A53" s="427" t="s">
        <v>200</v>
      </c>
      <c r="B53" s="429">
        <v>5509</v>
      </c>
      <c r="C53" s="423" t="s">
        <v>177</v>
      </c>
      <c r="D53" s="431" t="s">
        <v>215</v>
      </c>
      <c r="E53" s="430" t="s">
        <v>24</v>
      </c>
      <c r="F53" s="447">
        <v>5</v>
      </c>
      <c r="G53" s="428">
        <v>205.75</v>
      </c>
      <c r="H53" s="446">
        <f>F53</f>
        <v>5</v>
      </c>
      <c r="I53" s="424">
        <f>F53*G53</f>
        <v>1028.75</v>
      </c>
      <c r="J53" s="313"/>
      <c r="K53" s="82"/>
    </row>
    <row r="54" spans="1:16" ht="66.75" thickBot="1">
      <c r="A54" s="427" t="s">
        <v>216</v>
      </c>
      <c r="B54" s="155">
        <v>94995</v>
      </c>
      <c r="C54" s="104" t="s">
        <v>52</v>
      </c>
      <c r="D54" s="105" t="s">
        <v>212</v>
      </c>
      <c r="E54" s="104" t="s">
        <v>5</v>
      </c>
      <c r="F54" s="340">
        <v>791.9</v>
      </c>
      <c r="G54" s="158">
        <v>47.96</v>
      </c>
      <c r="H54" s="305">
        <f>F54</f>
        <v>791.9</v>
      </c>
      <c r="I54" s="106">
        <f t="shared" ref="I54" si="4">F54*G54</f>
        <v>37979.523999999998</v>
      </c>
      <c r="J54" s="313">
        <f>I54/$I$61</f>
        <v>0.53717079161878578</v>
      </c>
      <c r="K54" s="82"/>
    </row>
    <row r="55" spans="1:16" ht="33.75" customHeight="1" thickBot="1">
      <c r="A55" s="125"/>
      <c r="B55" s="104"/>
      <c r="C55" s="102"/>
      <c r="D55" s="174"/>
      <c r="E55" s="102"/>
      <c r="F55" s="175"/>
      <c r="G55" s="387" t="s">
        <v>25</v>
      </c>
      <c r="H55" s="388"/>
      <c r="I55" s="302">
        <f>SUM(I46:I54)</f>
        <v>46774.179622667492</v>
      </c>
      <c r="J55" s="313"/>
      <c r="K55" s="81"/>
      <c r="L55" s="74"/>
    </row>
    <row r="56" spans="1:16" s="46" customFormat="1" ht="16.5">
      <c r="A56" s="147" t="s">
        <v>191</v>
      </c>
      <c r="B56" s="170"/>
      <c r="C56" s="170"/>
      <c r="D56" s="149" t="s">
        <v>140</v>
      </c>
      <c r="E56" s="170"/>
      <c r="F56" s="171"/>
      <c r="G56" s="172"/>
      <c r="H56" s="172"/>
      <c r="I56" s="172"/>
      <c r="J56" s="313"/>
      <c r="K56" s="81"/>
      <c r="L56" s="74"/>
      <c r="M56" s="47"/>
      <c r="N56" s="47"/>
      <c r="O56" s="48"/>
      <c r="P56" s="48"/>
    </row>
    <row r="57" spans="1:16" s="46" customFormat="1" ht="16.5">
      <c r="A57" s="129" t="s">
        <v>192</v>
      </c>
      <c r="B57" s="130"/>
      <c r="C57" s="130"/>
      <c r="D57" s="131" t="s">
        <v>166</v>
      </c>
      <c r="E57" s="130"/>
      <c r="F57" s="132"/>
      <c r="G57" s="132"/>
      <c r="H57" s="132"/>
      <c r="I57" s="132"/>
      <c r="J57" s="313"/>
      <c r="K57" s="81"/>
      <c r="L57" s="74"/>
      <c r="M57" s="47"/>
      <c r="N57" s="47"/>
      <c r="O57" s="48"/>
      <c r="P57" s="48"/>
    </row>
    <row r="58" spans="1:16" s="46" customFormat="1" ht="16.5">
      <c r="A58" s="151" t="s">
        <v>193</v>
      </c>
      <c r="B58" s="152"/>
      <c r="C58" s="152"/>
      <c r="D58" s="153" t="s">
        <v>141</v>
      </c>
      <c r="E58" s="152"/>
      <c r="F58" s="154" t="s">
        <v>207</v>
      </c>
      <c r="G58" s="333"/>
      <c r="H58" s="333"/>
      <c r="I58" s="333"/>
      <c r="J58" s="313"/>
      <c r="K58" s="81"/>
      <c r="L58" s="74"/>
      <c r="M58" s="47"/>
      <c r="N58" s="47"/>
      <c r="O58" s="48"/>
      <c r="P58" s="48"/>
    </row>
    <row r="59" spans="1:16" s="46" customFormat="1" ht="17.25" thickBot="1">
      <c r="A59" s="125" t="s">
        <v>194</v>
      </c>
      <c r="B59" s="167">
        <v>9537</v>
      </c>
      <c r="C59" s="104" t="s">
        <v>52</v>
      </c>
      <c r="D59" s="165" t="s">
        <v>142</v>
      </c>
      <c r="E59" s="104" t="s">
        <v>5</v>
      </c>
      <c r="F59" s="340">
        <f>B10</f>
        <v>791.9</v>
      </c>
      <c r="G59" s="158">
        <v>1.99</v>
      </c>
      <c r="H59" s="305">
        <f>F59</f>
        <v>791.9</v>
      </c>
      <c r="I59" s="159">
        <f>F59*G59</f>
        <v>1575.8809999999999</v>
      </c>
      <c r="J59" s="313">
        <f>I59/$I$61</f>
        <v>2.2288779718961295E-2</v>
      </c>
      <c r="K59" s="81"/>
      <c r="L59" s="74"/>
      <c r="M59" s="47"/>
      <c r="N59" s="47"/>
      <c r="O59" s="48"/>
      <c r="P59" s="48"/>
    </row>
    <row r="60" spans="1:16" s="46" customFormat="1" ht="33.75" customHeight="1" thickBot="1">
      <c r="A60" s="125"/>
      <c r="B60" s="104"/>
      <c r="C60" s="104"/>
      <c r="D60" s="126"/>
      <c r="E60" s="104"/>
      <c r="F60" s="160"/>
      <c r="G60" s="387" t="s">
        <v>25</v>
      </c>
      <c r="H60" s="388"/>
      <c r="I60" s="302">
        <f>SUM(I59)</f>
        <v>1575.8809999999999</v>
      </c>
      <c r="J60" s="313"/>
      <c r="K60" s="314" t="s">
        <v>186</v>
      </c>
      <c r="L60" s="315" t="s">
        <v>187</v>
      </c>
      <c r="M60" s="47"/>
      <c r="N60" s="47"/>
      <c r="O60" s="48"/>
      <c r="P60" s="48"/>
    </row>
    <row r="61" spans="1:16" s="62" customFormat="1" ht="16.5">
      <c r="A61" s="176"/>
      <c r="B61" s="177"/>
      <c r="C61" s="177"/>
      <c r="D61" s="178"/>
      <c r="E61" s="177"/>
      <c r="F61" s="385" t="s">
        <v>32</v>
      </c>
      <c r="G61" s="385"/>
      <c r="H61" s="301"/>
      <c r="I61" s="179">
        <f>I60+I55+I42+I36+I24</f>
        <v>70702.883687229478</v>
      </c>
      <c r="J61" s="81">
        <f>1.2344*I61</f>
        <v>87275.639623516065</v>
      </c>
      <c r="K61" s="316"/>
      <c r="L61" s="317" t="e">
        <f>J22+J23+J35+#REF!+#REF!+J39+J40+J47+J49+#REF!+#REF!+#REF!+#REF!+J59</f>
        <v>#REF!</v>
      </c>
      <c r="M61" s="63"/>
      <c r="N61" s="63"/>
      <c r="O61" s="64"/>
      <c r="P61" s="64"/>
    </row>
    <row r="62" spans="1:16" s="62" customFormat="1" ht="16.5">
      <c r="A62" s="176"/>
      <c r="B62" s="177"/>
      <c r="C62" s="177"/>
      <c r="D62" s="178"/>
      <c r="E62" s="177"/>
      <c r="F62" s="385" t="s">
        <v>188</v>
      </c>
      <c r="G62" s="385"/>
      <c r="H62" s="301"/>
      <c r="I62" s="179">
        <f>26.84%*I61</f>
        <v>18976.653981652391</v>
      </c>
      <c r="J62" s="65"/>
      <c r="K62" s="65"/>
      <c r="L62" s="76"/>
      <c r="M62" s="63"/>
      <c r="N62" s="63"/>
      <c r="O62" s="64"/>
      <c r="P62" s="64"/>
    </row>
    <row r="63" spans="1:16" s="62" customFormat="1" ht="16.5">
      <c r="A63" s="176"/>
      <c r="B63" s="177"/>
      <c r="C63" s="177"/>
      <c r="D63" s="178"/>
      <c r="E63" s="177"/>
      <c r="F63" s="180"/>
      <c r="G63" s="181" t="s">
        <v>31</v>
      </c>
      <c r="H63" s="301"/>
      <c r="I63" s="179">
        <f>SUM(I61:I62)</f>
        <v>89679.537668881865</v>
      </c>
      <c r="J63" s="65"/>
      <c r="K63" s="65"/>
      <c r="M63" s="63"/>
      <c r="N63" s="63"/>
      <c r="O63" s="64"/>
      <c r="P63" s="64"/>
    </row>
    <row r="64" spans="1:16" ht="16.5">
      <c r="A64" s="108"/>
      <c r="B64" s="182"/>
      <c r="C64" s="182"/>
      <c r="D64" s="183"/>
      <c r="E64" s="182"/>
      <c r="F64" s="184"/>
      <c r="G64" s="185"/>
      <c r="H64" s="185"/>
      <c r="I64" s="186"/>
      <c r="J64" s="52"/>
      <c r="K64" s="52"/>
      <c r="M64" s="49"/>
      <c r="N64" s="49"/>
      <c r="O64" s="49"/>
      <c r="P64" s="49"/>
    </row>
    <row r="65" spans="1:16" ht="41.25" customHeight="1">
      <c r="A65" s="384" t="s">
        <v>180</v>
      </c>
      <c r="B65" s="384"/>
      <c r="C65" s="384"/>
      <c r="D65" s="384"/>
      <c r="E65" s="384"/>
      <c r="F65" s="384"/>
      <c r="G65" s="384"/>
      <c r="H65" s="384"/>
      <c r="I65" s="384"/>
      <c r="J65" s="52"/>
      <c r="K65" s="52"/>
      <c r="L65" s="89"/>
      <c r="M65" s="49"/>
      <c r="N65" s="49"/>
      <c r="O65" s="49"/>
      <c r="P65" s="49"/>
    </row>
    <row r="66" spans="1:16" ht="17.25" thickBot="1">
      <c r="A66" s="108"/>
      <c r="B66" s="182"/>
      <c r="C66" s="182"/>
      <c r="D66" s="183"/>
      <c r="E66" s="182"/>
      <c r="F66" s="184"/>
      <c r="G66" s="185"/>
      <c r="H66" s="185"/>
      <c r="I66" s="186"/>
      <c r="J66" s="52"/>
      <c r="K66" s="52"/>
      <c r="M66" s="49"/>
      <c r="N66" s="49"/>
      <c r="O66" s="49"/>
      <c r="P66" s="49"/>
    </row>
    <row r="67" spans="1:16" ht="16.5">
      <c r="A67" s="108"/>
      <c r="B67" s="182"/>
      <c r="C67" s="182"/>
      <c r="D67" s="334" t="s">
        <v>37</v>
      </c>
      <c r="E67" s="187">
        <v>40.4</v>
      </c>
      <c r="F67" s="184"/>
      <c r="G67" s="185"/>
      <c r="H67" s="185"/>
      <c r="I67" s="186"/>
      <c r="J67" s="52"/>
      <c r="K67" s="52"/>
      <c r="M67" s="49"/>
      <c r="N67" s="49"/>
      <c r="O67" s="49"/>
      <c r="P67" s="49"/>
    </row>
    <row r="68" spans="1:16" ht="16.5">
      <c r="A68" s="108"/>
      <c r="B68" s="182"/>
      <c r="C68" s="182"/>
      <c r="D68" s="335" t="s">
        <v>59</v>
      </c>
      <c r="E68" s="188">
        <v>8.6</v>
      </c>
      <c r="F68" s="184"/>
      <c r="G68" s="185"/>
      <c r="H68" s="185"/>
      <c r="I68" s="186"/>
      <c r="J68" s="52"/>
      <c r="K68" s="52"/>
      <c r="L68" s="46"/>
      <c r="M68" s="49"/>
      <c r="N68" s="49"/>
      <c r="O68" s="49"/>
      <c r="P68" s="49"/>
    </row>
    <row r="69" spans="1:16" ht="16.5">
      <c r="A69" s="108"/>
      <c r="B69" s="108"/>
      <c r="C69" s="108"/>
      <c r="D69" s="335" t="s">
        <v>60</v>
      </c>
      <c r="E69" s="189">
        <v>5</v>
      </c>
      <c r="F69" s="190"/>
      <c r="G69" s="191"/>
      <c r="H69" s="191"/>
      <c r="I69" s="192"/>
      <c r="M69" s="49"/>
      <c r="N69" s="49"/>
      <c r="O69" s="49"/>
      <c r="P69" s="49"/>
    </row>
    <row r="70" spans="1:16" ht="17.25" thickBot="1">
      <c r="A70" s="108"/>
      <c r="B70" s="108"/>
      <c r="C70" s="108"/>
      <c r="D70" s="336" t="s">
        <v>61</v>
      </c>
      <c r="E70" s="193">
        <v>29.3</v>
      </c>
      <c r="F70" s="190"/>
      <c r="G70" s="191"/>
      <c r="H70" s="191"/>
      <c r="I70" s="192"/>
      <c r="M70" s="49"/>
      <c r="N70" s="49"/>
      <c r="O70" s="49"/>
      <c r="P70" s="49"/>
    </row>
    <row r="71" spans="1:16">
      <c r="M71" s="49"/>
      <c r="N71" s="49"/>
      <c r="O71" s="49"/>
      <c r="P71" s="49"/>
    </row>
    <row r="72" spans="1:16">
      <c r="M72" s="49"/>
      <c r="N72" s="49"/>
      <c r="O72" s="49"/>
      <c r="P72" s="49"/>
    </row>
    <row r="73" spans="1:16">
      <c r="M73" s="49"/>
      <c r="N73" s="49"/>
      <c r="O73" s="49"/>
      <c r="P73" s="49"/>
    </row>
    <row r="74" spans="1:16">
      <c r="M74" s="49"/>
      <c r="N74" s="49"/>
      <c r="O74" s="49"/>
      <c r="P74" s="49"/>
    </row>
    <row r="75" spans="1:16">
      <c r="M75" s="49"/>
      <c r="N75" s="49"/>
      <c r="O75" s="49"/>
      <c r="P75" s="49"/>
    </row>
    <row r="76" spans="1:16">
      <c r="M76" s="49"/>
      <c r="N76" s="49"/>
      <c r="O76" s="49"/>
      <c r="P76" s="49"/>
    </row>
    <row r="77" spans="1:16">
      <c r="M77" s="49"/>
      <c r="N77" s="49"/>
      <c r="O77" s="49"/>
      <c r="P77" s="49"/>
    </row>
    <row r="78" spans="1:16">
      <c r="M78" s="49"/>
      <c r="N78" s="49"/>
      <c r="O78" s="49"/>
      <c r="P78" s="49"/>
    </row>
    <row r="79" spans="1:16">
      <c r="M79" s="49"/>
      <c r="N79" s="49"/>
      <c r="O79" s="49"/>
      <c r="P79" s="49"/>
    </row>
    <row r="80" spans="1:16">
      <c r="M80" s="49"/>
      <c r="N80" s="49"/>
      <c r="O80" s="49"/>
      <c r="P80" s="49"/>
    </row>
    <row r="81" spans="4:16">
      <c r="M81" s="49"/>
      <c r="N81" s="49"/>
      <c r="O81" s="49"/>
      <c r="P81" s="49"/>
    </row>
    <row r="82" spans="4:16">
      <c r="D82" s="49"/>
      <c r="F82" s="49"/>
      <c r="G82" s="49"/>
      <c r="H82" s="49"/>
      <c r="I82" s="49"/>
      <c r="J82" s="49"/>
      <c r="K82" s="49"/>
      <c r="M82" s="49"/>
      <c r="N82" s="49"/>
      <c r="O82" s="49"/>
      <c r="P82" s="49"/>
    </row>
    <row r="83" spans="4:16">
      <c r="D83" s="49"/>
      <c r="F83" s="49"/>
      <c r="G83" s="49"/>
      <c r="H83" s="49"/>
      <c r="I83" s="49"/>
      <c r="J83" s="49"/>
      <c r="K83" s="49"/>
      <c r="M83" s="49"/>
      <c r="N83" s="49"/>
      <c r="O83" s="49"/>
      <c r="P83" s="49"/>
    </row>
    <row r="84" spans="4:16">
      <c r="D84" s="49"/>
      <c r="F84" s="49"/>
      <c r="G84" s="49"/>
      <c r="H84" s="49"/>
      <c r="I84" s="49"/>
      <c r="J84" s="49"/>
      <c r="K84" s="49"/>
      <c r="M84" s="49"/>
      <c r="N84" s="49"/>
      <c r="O84" s="49"/>
      <c r="P84" s="49"/>
    </row>
    <row r="85" spans="4:16">
      <c r="D85" s="49"/>
      <c r="F85" s="49"/>
      <c r="G85" s="49"/>
      <c r="H85" s="49"/>
      <c r="I85" s="49"/>
      <c r="J85" s="49"/>
      <c r="K85" s="49"/>
      <c r="M85" s="49"/>
      <c r="N85" s="49"/>
      <c r="O85" s="49"/>
      <c r="P85" s="49"/>
    </row>
    <row r="86" spans="4:16">
      <c r="D86" s="49"/>
      <c r="F86" s="49"/>
      <c r="G86" s="49"/>
      <c r="H86" s="49"/>
      <c r="I86" s="49"/>
      <c r="J86" s="49"/>
      <c r="K86" s="49"/>
      <c r="M86" s="49"/>
      <c r="N86" s="49"/>
      <c r="O86" s="49"/>
      <c r="P86" s="49"/>
    </row>
    <row r="87" spans="4:16">
      <c r="D87" s="49"/>
      <c r="F87" s="49"/>
      <c r="G87" s="49"/>
      <c r="H87" s="49"/>
      <c r="I87" s="49"/>
      <c r="J87" s="49"/>
      <c r="K87" s="49"/>
      <c r="M87" s="49"/>
      <c r="N87" s="49"/>
      <c r="O87" s="49"/>
      <c r="P87" s="49"/>
    </row>
    <row r="88" spans="4:16">
      <c r="D88" s="49"/>
      <c r="F88" s="49"/>
      <c r="G88" s="49"/>
      <c r="H88" s="49"/>
      <c r="I88" s="49"/>
      <c r="J88" s="49"/>
      <c r="K88" s="49"/>
      <c r="M88" s="49"/>
      <c r="N88" s="49"/>
      <c r="O88" s="49"/>
      <c r="P88" s="49"/>
    </row>
    <row r="89" spans="4:16">
      <c r="D89" s="49"/>
      <c r="F89" s="49"/>
      <c r="G89" s="49"/>
      <c r="H89" s="49"/>
      <c r="I89" s="49"/>
      <c r="J89" s="49"/>
      <c r="K89" s="49"/>
      <c r="M89" s="49"/>
      <c r="N89" s="49"/>
      <c r="O89" s="49"/>
      <c r="P89" s="49"/>
    </row>
    <row r="90" spans="4:16">
      <c r="D90" s="49"/>
      <c r="F90" s="49"/>
      <c r="G90" s="49"/>
      <c r="H90" s="49"/>
      <c r="I90" s="49"/>
      <c r="J90" s="49"/>
      <c r="K90" s="49"/>
      <c r="M90" s="49"/>
      <c r="N90" s="49"/>
      <c r="O90" s="49"/>
      <c r="P90" s="49"/>
    </row>
    <row r="91" spans="4:16">
      <c r="D91" s="49"/>
      <c r="F91" s="49"/>
      <c r="G91" s="49"/>
      <c r="H91" s="49"/>
      <c r="I91" s="49"/>
      <c r="J91" s="49"/>
      <c r="K91" s="49"/>
      <c r="M91" s="49"/>
      <c r="N91" s="49"/>
      <c r="O91" s="49"/>
      <c r="P91" s="49"/>
    </row>
    <row r="92" spans="4:16">
      <c r="D92" s="49"/>
      <c r="F92" s="49"/>
      <c r="G92" s="49"/>
      <c r="H92" s="49"/>
      <c r="I92" s="49"/>
      <c r="J92" s="49"/>
      <c r="K92" s="49"/>
      <c r="M92" s="49"/>
      <c r="N92" s="49"/>
      <c r="O92" s="49"/>
      <c r="P92" s="49"/>
    </row>
    <row r="93" spans="4:16">
      <c r="D93" s="49"/>
      <c r="F93" s="49"/>
      <c r="G93" s="49"/>
      <c r="H93" s="49"/>
      <c r="I93" s="49"/>
      <c r="J93" s="49"/>
      <c r="K93" s="49"/>
      <c r="M93" s="49"/>
      <c r="N93" s="49"/>
      <c r="O93" s="49"/>
      <c r="P93" s="49"/>
    </row>
    <row r="94" spans="4:16">
      <c r="D94" s="49"/>
      <c r="F94" s="49"/>
      <c r="G94" s="49"/>
      <c r="H94" s="49"/>
      <c r="I94" s="49"/>
      <c r="J94" s="49"/>
      <c r="K94" s="49"/>
      <c r="M94" s="49"/>
      <c r="N94" s="49"/>
      <c r="O94" s="49"/>
      <c r="P94" s="49"/>
    </row>
    <row r="95" spans="4:16">
      <c r="D95" s="49"/>
      <c r="F95" s="49"/>
      <c r="G95" s="49"/>
      <c r="H95" s="49"/>
      <c r="I95" s="49"/>
      <c r="J95" s="49"/>
      <c r="K95" s="49"/>
      <c r="M95" s="49"/>
      <c r="N95" s="49"/>
      <c r="O95" s="49"/>
      <c r="P95" s="49"/>
    </row>
    <row r="96" spans="4:16">
      <c r="D96" s="49"/>
      <c r="F96" s="49"/>
      <c r="G96" s="49"/>
      <c r="H96" s="49"/>
      <c r="I96" s="49"/>
      <c r="J96" s="49"/>
      <c r="K96" s="49"/>
      <c r="M96" s="49"/>
      <c r="N96" s="49"/>
      <c r="O96" s="49"/>
      <c r="P96" s="49"/>
    </row>
    <row r="97" spans="4:16">
      <c r="D97" s="49"/>
      <c r="F97" s="49"/>
      <c r="G97" s="49"/>
      <c r="H97" s="49"/>
      <c r="I97" s="49"/>
      <c r="J97" s="49"/>
      <c r="K97" s="49"/>
      <c r="M97" s="49"/>
      <c r="N97" s="49"/>
      <c r="O97" s="49"/>
      <c r="P97" s="49"/>
    </row>
    <row r="98" spans="4:16">
      <c r="D98" s="49"/>
      <c r="F98" s="49"/>
      <c r="G98" s="49"/>
      <c r="H98" s="49"/>
      <c r="I98" s="49"/>
      <c r="J98" s="49"/>
      <c r="K98" s="49"/>
      <c r="M98" s="49"/>
      <c r="N98" s="49"/>
      <c r="O98" s="49"/>
      <c r="P98" s="49"/>
    </row>
    <row r="99" spans="4:16">
      <c r="D99" s="49"/>
      <c r="F99" s="49"/>
      <c r="G99" s="49"/>
      <c r="H99" s="49"/>
      <c r="I99" s="49"/>
      <c r="J99" s="49"/>
      <c r="K99" s="49"/>
      <c r="M99" s="49"/>
      <c r="N99" s="49"/>
      <c r="O99" s="49"/>
      <c r="P99" s="49"/>
    </row>
    <row r="100" spans="4:16">
      <c r="D100" s="49"/>
      <c r="F100" s="49"/>
      <c r="G100" s="49"/>
      <c r="H100" s="49"/>
      <c r="I100" s="49"/>
      <c r="J100" s="49"/>
      <c r="K100" s="49"/>
      <c r="M100" s="49"/>
      <c r="N100" s="49"/>
      <c r="O100" s="49"/>
      <c r="P100" s="49"/>
    </row>
    <row r="101" spans="4:16">
      <c r="D101" s="49"/>
      <c r="F101" s="49"/>
      <c r="G101" s="49"/>
      <c r="H101" s="49"/>
      <c r="I101" s="49"/>
      <c r="J101" s="49"/>
      <c r="K101" s="49"/>
      <c r="M101" s="49"/>
      <c r="N101" s="49"/>
      <c r="O101" s="49"/>
      <c r="P101" s="49"/>
    </row>
    <row r="102" spans="4:16">
      <c r="D102" s="49"/>
      <c r="F102" s="49"/>
      <c r="G102" s="49"/>
      <c r="H102" s="49"/>
      <c r="I102" s="49"/>
      <c r="J102" s="49"/>
      <c r="K102" s="49"/>
      <c r="M102" s="49"/>
      <c r="N102" s="49"/>
      <c r="O102" s="49"/>
      <c r="P102" s="49"/>
    </row>
    <row r="103" spans="4:16">
      <c r="D103" s="49"/>
      <c r="F103" s="49"/>
      <c r="G103" s="49"/>
      <c r="H103" s="49"/>
      <c r="I103" s="49"/>
      <c r="J103" s="49"/>
      <c r="K103" s="49"/>
      <c r="M103" s="49"/>
      <c r="N103" s="49"/>
      <c r="O103" s="49"/>
      <c r="P103" s="49"/>
    </row>
    <row r="104" spans="4:16">
      <c r="D104" s="49"/>
      <c r="F104" s="49"/>
      <c r="G104" s="49"/>
      <c r="H104" s="49"/>
      <c r="I104" s="49"/>
      <c r="J104" s="49"/>
      <c r="K104" s="49"/>
      <c r="M104" s="49"/>
      <c r="N104" s="49"/>
      <c r="O104" s="49"/>
      <c r="P104" s="49"/>
    </row>
    <row r="105" spans="4:16">
      <c r="D105" s="49"/>
      <c r="F105" s="49"/>
      <c r="G105" s="49"/>
      <c r="H105" s="49"/>
      <c r="I105" s="49"/>
      <c r="J105" s="49"/>
      <c r="K105" s="49"/>
      <c r="M105" s="49"/>
      <c r="N105" s="49"/>
      <c r="O105" s="49"/>
      <c r="P105" s="49"/>
    </row>
    <row r="106" spans="4:16">
      <c r="D106" s="49"/>
      <c r="F106" s="49"/>
      <c r="G106" s="49"/>
      <c r="H106" s="49"/>
      <c r="I106" s="49"/>
      <c r="J106" s="49"/>
      <c r="K106" s="49"/>
      <c r="M106" s="49"/>
      <c r="N106" s="49"/>
      <c r="O106" s="49"/>
      <c r="P106" s="49"/>
    </row>
    <row r="107" spans="4:16">
      <c r="D107" s="49"/>
      <c r="F107" s="49"/>
      <c r="G107" s="49"/>
      <c r="H107" s="49"/>
      <c r="I107" s="49"/>
      <c r="J107" s="49"/>
      <c r="K107" s="49"/>
      <c r="M107" s="49"/>
      <c r="N107" s="49"/>
      <c r="O107" s="49"/>
      <c r="P107" s="49"/>
    </row>
    <row r="108" spans="4:16">
      <c r="D108" s="49"/>
      <c r="F108" s="49"/>
      <c r="G108" s="49"/>
      <c r="H108" s="49"/>
      <c r="I108" s="49"/>
      <c r="J108" s="49"/>
      <c r="K108" s="49"/>
      <c r="M108" s="49"/>
      <c r="N108" s="49"/>
      <c r="O108" s="49"/>
      <c r="P108" s="49"/>
    </row>
    <row r="109" spans="4:16">
      <c r="D109" s="49"/>
      <c r="F109" s="49"/>
      <c r="G109" s="49"/>
      <c r="H109" s="49"/>
      <c r="I109" s="49"/>
      <c r="J109" s="49"/>
      <c r="K109" s="49"/>
      <c r="M109" s="49"/>
      <c r="N109" s="49"/>
      <c r="O109" s="49"/>
      <c r="P109" s="49"/>
    </row>
    <row r="110" spans="4:16">
      <c r="D110" s="49"/>
      <c r="F110" s="49"/>
      <c r="G110" s="49"/>
      <c r="H110" s="49"/>
      <c r="I110" s="49"/>
      <c r="J110" s="49"/>
      <c r="K110" s="49"/>
      <c r="M110" s="49"/>
      <c r="N110" s="49"/>
      <c r="O110" s="49"/>
      <c r="P110" s="49"/>
    </row>
    <row r="111" spans="4:16">
      <c r="D111" s="49"/>
      <c r="F111" s="49"/>
      <c r="G111" s="49"/>
      <c r="H111" s="49"/>
      <c r="I111" s="49"/>
      <c r="J111" s="49"/>
      <c r="K111" s="49"/>
      <c r="M111" s="49"/>
      <c r="N111" s="49"/>
      <c r="O111" s="49"/>
      <c r="P111" s="49"/>
    </row>
    <row r="112" spans="4:16">
      <c r="D112" s="49"/>
      <c r="F112" s="49"/>
      <c r="G112" s="49"/>
      <c r="H112" s="49"/>
      <c r="I112" s="49"/>
      <c r="J112" s="49"/>
      <c r="K112" s="49"/>
      <c r="M112" s="49"/>
      <c r="N112" s="49"/>
      <c r="O112" s="49"/>
      <c r="P112" s="49"/>
    </row>
  </sheetData>
  <mergeCells count="10">
    <mergeCell ref="A65:I65"/>
    <mergeCell ref="F61:G61"/>
    <mergeCell ref="F62:G62"/>
    <mergeCell ref="B8:F8"/>
    <mergeCell ref="F7:I7"/>
    <mergeCell ref="G24:H24"/>
    <mergeCell ref="G36:H36"/>
    <mergeCell ref="G42:H42"/>
    <mergeCell ref="G55:H55"/>
    <mergeCell ref="G60:H60"/>
  </mergeCells>
  <pageMargins left="0.51181102362204722" right="0.51181102362204722" top="0.39370078740157483" bottom="0.19685039370078741" header="0.31496062992125984" footer="0.31496062992125984"/>
  <pageSetup paperSize="9" scale="58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showGridLines="0" workbookViewId="0">
      <selection activeCell="B8" sqref="B8:E8"/>
    </sheetView>
  </sheetViews>
  <sheetFormatPr defaultRowHeight="15"/>
  <cols>
    <col min="1" max="1" width="13.5703125" customWidth="1"/>
    <col min="2" max="2" width="54.5703125" customWidth="1"/>
    <col min="3" max="3" width="16.28515625" bestFit="1" customWidth="1"/>
    <col min="4" max="5" width="13" customWidth="1"/>
    <col min="7" max="7" width="10.140625" bestFit="1" customWidth="1"/>
  </cols>
  <sheetData>
    <row r="1" spans="1:7" ht="18.75">
      <c r="A1" s="208"/>
      <c r="B1" s="134" t="s">
        <v>116</v>
      </c>
      <c r="C1" s="209"/>
      <c r="D1" s="133"/>
      <c r="E1" s="133"/>
      <c r="F1" s="94"/>
      <c r="G1" s="94"/>
    </row>
    <row r="2" spans="1:7" ht="16.5">
      <c r="A2" s="208"/>
      <c r="B2" s="135" t="s">
        <v>202</v>
      </c>
      <c r="C2" s="209"/>
      <c r="D2" s="133"/>
      <c r="E2" s="133"/>
      <c r="F2" s="94"/>
      <c r="G2" s="94"/>
    </row>
    <row r="3" spans="1:7" ht="16.5">
      <c r="A3" s="208"/>
      <c r="B3" s="137" t="s">
        <v>139</v>
      </c>
      <c r="C3" s="209"/>
      <c r="D3" s="136"/>
      <c r="E3" s="136"/>
      <c r="F3" s="95"/>
      <c r="G3" s="95"/>
    </row>
    <row r="4" spans="1:7" ht="16.5">
      <c r="A4" s="208"/>
      <c r="B4" s="137" t="s">
        <v>125</v>
      </c>
      <c r="C4" s="209"/>
      <c r="D4" s="136"/>
      <c r="E4" s="136"/>
      <c r="F4" s="95"/>
      <c r="G4" s="95"/>
    </row>
    <row r="5" spans="1:7" ht="7.5" customHeight="1">
      <c r="A5" s="168"/>
      <c r="B5" s="168"/>
      <c r="C5" s="168"/>
      <c r="D5" s="168"/>
      <c r="E5" s="168"/>
    </row>
    <row r="6" spans="1:7" ht="5.25" customHeight="1">
      <c r="A6" s="140"/>
      <c r="B6" s="140"/>
      <c r="C6" s="140"/>
      <c r="D6" s="140"/>
      <c r="E6" s="140"/>
    </row>
    <row r="7" spans="1:7" ht="33">
      <c r="A7" s="195" t="s">
        <v>118</v>
      </c>
      <c r="B7" s="197" t="str">
        <f>'Planilha Estimativa'!B7</f>
        <v>131.000.334/2017</v>
      </c>
      <c r="C7" s="111"/>
      <c r="D7" s="196"/>
      <c r="E7" s="196"/>
      <c r="F7" s="114"/>
    </row>
    <row r="8" spans="1:7" ht="52.5" customHeight="1">
      <c r="A8" s="198" t="s">
        <v>117</v>
      </c>
      <c r="B8" s="382" t="str">
        <f>'Planilha Estimativa'!B8:F8</f>
        <v>EXECUÇÃO OBRA - URBANIZAÇÃO DE ÁREA COM A CONSTRUÇÃO DE CALÇADA COM ACESSIBILIDADE NA QUADRA 02, NA COMERCIAL E NA PRAÇA EM FRENTE A ADMINISRAÇÃO REGIONAL DO GAMA, SETOR CENTRAL, GAMA/DF</v>
      </c>
      <c r="C8" s="382"/>
      <c r="D8" s="382"/>
      <c r="E8" s="382"/>
      <c r="F8" s="345"/>
    </row>
    <row r="9" spans="1:7" ht="16.5">
      <c r="A9" s="198" t="s">
        <v>127</v>
      </c>
      <c r="B9" s="344">
        <f>'Planilha Estimativa'!B10</f>
        <v>791.9</v>
      </c>
      <c r="C9" s="202"/>
      <c r="D9" s="199"/>
      <c r="E9" s="199"/>
      <c r="F9" s="121"/>
    </row>
    <row r="10" spans="1:7" ht="24" thickBot="1">
      <c r="A10" s="73"/>
      <c r="B10" s="389" t="s">
        <v>119</v>
      </c>
      <c r="C10" s="389"/>
      <c r="D10" s="389"/>
      <c r="E10" s="339"/>
    </row>
    <row r="11" spans="1:7" ht="21" thickBot="1">
      <c r="A11" s="73"/>
      <c r="B11" s="292"/>
      <c r="C11" s="73"/>
      <c r="D11" s="398" t="s">
        <v>210</v>
      </c>
      <c r="E11" s="399"/>
    </row>
    <row r="12" spans="1:7" ht="17.25" thickBot="1">
      <c r="A12" s="346" t="s">
        <v>120</v>
      </c>
      <c r="B12" s="347" t="s">
        <v>121</v>
      </c>
      <c r="C12" s="348" t="s">
        <v>122</v>
      </c>
      <c r="D12" s="349" t="s">
        <v>209</v>
      </c>
      <c r="E12" s="350" t="s">
        <v>224</v>
      </c>
    </row>
    <row r="13" spans="1:7" ht="16.5">
      <c r="A13" s="256" t="str">
        <f>'Planilha Estimativa'!A15</f>
        <v>01.00.000</v>
      </c>
      <c r="B13" s="257" t="str">
        <f>'Planilha Estimativa'!D15</f>
        <v>Serviços Técnicos Profissionais</v>
      </c>
      <c r="C13" s="258">
        <f>'Planilha Estimativa'!I24</f>
        <v>4977.482892561984</v>
      </c>
      <c r="D13" s="432">
        <v>0.9</v>
      </c>
      <c r="E13" s="433">
        <v>0.1</v>
      </c>
    </row>
    <row r="14" spans="1:7" ht="17.25" thickBot="1">
      <c r="A14" s="259"/>
      <c r="B14" s="260"/>
      <c r="C14" s="261"/>
      <c r="D14" s="434">
        <f>$C$13*D13</f>
        <v>4479.7346033057856</v>
      </c>
      <c r="E14" s="435">
        <f>$C$13*E13</f>
        <v>497.7482892561984</v>
      </c>
    </row>
    <row r="15" spans="1:7" ht="16.5">
      <c r="A15" s="327" t="str">
        <f>'Planilha Estimativa'!A17</f>
        <v>01.01.100</v>
      </c>
      <c r="B15" s="328" t="str">
        <f>'Planilha Estimativa'!D17</f>
        <v>Taxas</v>
      </c>
      <c r="C15" s="329"/>
      <c r="D15" s="371"/>
      <c r="E15" s="372"/>
    </row>
    <row r="16" spans="1:7" ht="17.25" thickBot="1">
      <c r="A16" s="262" t="str">
        <f>'Planilha Estimativa'!A20</f>
        <v>01.02.000</v>
      </c>
      <c r="B16" s="263" t="str">
        <f>'Planilha Estimativa'!D20</f>
        <v>Serviços Auxiliares e Administrativos</v>
      </c>
      <c r="C16" s="264"/>
      <c r="D16" s="352"/>
      <c r="E16" s="352"/>
    </row>
    <row r="17" spans="1:12" ht="16.5">
      <c r="A17" s="256" t="str">
        <f>'Planilha Estimativa'!A25</f>
        <v>02.00.000</v>
      </c>
      <c r="B17" s="257" t="str">
        <f>'Planilha Estimativa'!D25</f>
        <v>Serviços Preliminares</v>
      </c>
      <c r="C17" s="258">
        <f>'Planilha Estimativa'!I36</f>
        <v>6508.5609999999997</v>
      </c>
      <c r="D17" s="432">
        <v>0.8</v>
      </c>
      <c r="E17" s="433">
        <v>0.2</v>
      </c>
    </row>
    <row r="18" spans="1:12" ht="17.25" thickBot="1">
      <c r="A18" s="259"/>
      <c r="B18" s="260"/>
      <c r="C18" s="265"/>
      <c r="D18" s="434">
        <f>$C$17*D17</f>
        <v>5206.8487999999998</v>
      </c>
      <c r="E18" s="435">
        <f>$C$17*E17</f>
        <v>1301.7121999999999</v>
      </c>
      <c r="K18" s="299"/>
    </row>
    <row r="19" spans="1:12" ht="16.5">
      <c r="A19" s="266" t="str">
        <f>'Planilha Estimativa'!A27</f>
        <v>02.01.100</v>
      </c>
      <c r="B19" s="253" t="str">
        <f>'Planilha Estimativa'!D27</f>
        <v>Construções Provisórias</v>
      </c>
      <c r="C19" s="267"/>
      <c r="D19" s="353"/>
      <c r="E19" s="354"/>
      <c r="L19" s="299"/>
    </row>
    <row r="20" spans="1:12" ht="16.5">
      <c r="A20" s="266" t="str">
        <f>'Planilha Estimativa'!A30</f>
        <v>02.02.100</v>
      </c>
      <c r="B20" s="253" t="str">
        <f>'Planilha Estimativa'!D30</f>
        <v>Proteção e Sinalização</v>
      </c>
      <c r="C20" s="267"/>
      <c r="D20" s="351"/>
      <c r="E20" s="351"/>
    </row>
    <row r="21" spans="1:12" ht="17.25" thickBot="1">
      <c r="A21" s="266" t="str">
        <f>'Planilha Estimativa'!A34</f>
        <v>02.03.100</v>
      </c>
      <c r="B21" s="254" t="str">
        <f>'Planilha Estimativa'!D34</f>
        <v>Locação da obra</v>
      </c>
      <c r="C21" s="267"/>
      <c r="D21" s="355"/>
      <c r="E21" s="356"/>
      <c r="K21" s="299"/>
    </row>
    <row r="22" spans="1:12" ht="16.5">
      <c r="A22" s="256" t="str">
        <f>'Planilha Estimativa'!A37</f>
        <v>03.00.000</v>
      </c>
      <c r="B22" s="257" t="str">
        <f>'Planilha Estimativa'!D37</f>
        <v>Limpeza e preparo de área</v>
      </c>
      <c r="C22" s="258">
        <f>'Planilha Estimativa'!I42</f>
        <v>10866.779172000002</v>
      </c>
      <c r="D22" s="436">
        <v>1</v>
      </c>
      <c r="E22" s="437">
        <v>0</v>
      </c>
    </row>
    <row r="23" spans="1:12" ht="17.25" thickBot="1">
      <c r="A23" s="268"/>
      <c r="B23" s="269"/>
      <c r="C23" s="270"/>
      <c r="D23" s="434">
        <f>$C$22*D22</f>
        <v>10866.779172000002</v>
      </c>
      <c r="E23" s="435">
        <f>$C$22*E22</f>
        <v>0</v>
      </c>
    </row>
    <row r="24" spans="1:12" ht="17.25" thickBot="1">
      <c r="A24" s="262" t="str">
        <f>'Planilha Estimativa'!A38</f>
        <v>03.01.100</v>
      </c>
      <c r="B24" s="255" t="str">
        <f>'Planilha Estimativa'!D38</f>
        <v>Preparação da área (Terraplenagem)</v>
      </c>
      <c r="C24" s="271"/>
      <c r="D24" s="358"/>
      <c r="E24" s="359"/>
    </row>
    <row r="25" spans="1:12" ht="16.5">
      <c r="A25" s="256" t="str">
        <f>'Planilha Estimativa'!A44</f>
        <v>04.01.000</v>
      </c>
      <c r="B25" s="257" t="str">
        <f>'Planilha Estimativa'!D44</f>
        <v>Elementos de urbanismo</v>
      </c>
      <c r="C25" s="272">
        <f>'Planilha Estimativa'!I55</f>
        <v>46774.179622667492</v>
      </c>
      <c r="D25" s="436">
        <v>0.8</v>
      </c>
      <c r="E25" s="437">
        <v>0.2</v>
      </c>
    </row>
    <row r="26" spans="1:12" ht="17.25" thickBot="1">
      <c r="A26" s="259"/>
      <c r="B26" s="273"/>
      <c r="C26" s="274"/>
      <c r="D26" s="434">
        <f>$C$25*D25</f>
        <v>37419.343698133998</v>
      </c>
      <c r="E26" s="435">
        <f>$C$25*E25</f>
        <v>9354.8359245334996</v>
      </c>
    </row>
    <row r="27" spans="1:12" ht="16.5">
      <c r="A27" s="266" t="str">
        <f>'Planilha Estimativa'!A45</f>
        <v>04.01.100</v>
      </c>
      <c r="B27" s="254" t="str">
        <f>'Planilha Estimativa'!D45</f>
        <v>Aterro compactado</v>
      </c>
      <c r="C27" s="275"/>
      <c r="D27" s="357"/>
      <c r="E27" s="357"/>
    </row>
    <row r="28" spans="1:12" ht="17.25" thickBot="1">
      <c r="A28" s="266" t="str">
        <f>'Planilha Estimativa'!A51</f>
        <v>04.02.100</v>
      </c>
      <c r="B28" s="254" t="str">
        <f>'Planilha Estimativa'!D51</f>
        <v>Pavimentação e Acessibilidade</v>
      </c>
      <c r="C28" s="275"/>
      <c r="D28" s="445"/>
      <c r="E28" s="360"/>
    </row>
    <row r="29" spans="1:12" ht="16.5">
      <c r="A29" s="276" t="str">
        <f>'Planilha Estimativa'!A56</f>
        <v>05.00.000</v>
      </c>
      <c r="B29" s="277" t="str">
        <f>'Planilha Estimativa'!D56</f>
        <v>Serviços Complemetares</v>
      </c>
      <c r="C29" s="278">
        <f>'Planilha Estimativa'!I60</f>
        <v>1575.8809999999999</v>
      </c>
      <c r="D29" s="436">
        <v>0</v>
      </c>
      <c r="E29" s="437">
        <v>1</v>
      </c>
    </row>
    <row r="30" spans="1:12" ht="17.25" thickBot="1">
      <c r="A30" s="259"/>
      <c r="B30" s="260"/>
      <c r="C30" s="274"/>
      <c r="D30" s="434">
        <f>C29*D29</f>
        <v>0</v>
      </c>
      <c r="E30" s="435">
        <f>C29*E29</f>
        <v>1575.8809999999999</v>
      </c>
    </row>
    <row r="31" spans="1:12" ht="17.25" thickBot="1">
      <c r="A31" s="361" t="str">
        <f>'Planilha Estimativa'!A58</f>
        <v>05.01.100</v>
      </c>
      <c r="B31" s="362" t="str">
        <f>'Planilha Estimativa'!D58</f>
        <v>Limpeza da Obra</v>
      </c>
      <c r="C31" s="363"/>
      <c r="D31" s="364"/>
      <c r="E31" s="365"/>
    </row>
    <row r="32" spans="1:12" ht="17.25" thickBot="1">
      <c r="A32" s="283"/>
      <c r="B32" s="284"/>
      <c r="C32" s="285"/>
      <c r="D32" s="286"/>
      <c r="E32" s="286"/>
    </row>
    <row r="33" spans="1:71" ht="17.25" thickBot="1">
      <c r="A33" s="287"/>
      <c r="B33" s="288" t="s">
        <v>182</v>
      </c>
      <c r="C33" s="366">
        <f>'Planilha Estimativa'!I62</f>
        <v>18976.653981652391</v>
      </c>
      <c r="D33" s="436">
        <v>0.5</v>
      </c>
      <c r="E33" s="437">
        <v>0.5</v>
      </c>
    </row>
    <row r="34" spans="1:71" ht="17.25" thickBot="1">
      <c r="A34" s="289"/>
      <c r="B34" s="290"/>
      <c r="C34" s="291"/>
      <c r="D34" s="434">
        <f>C33*D33</f>
        <v>9488.3269908261955</v>
      </c>
      <c r="E34" s="435">
        <f>C33*E33</f>
        <v>9488.3269908261955</v>
      </c>
    </row>
    <row r="35" spans="1:71" ht="17.25" thickBot="1">
      <c r="A35" s="283"/>
      <c r="B35" s="284"/>
      <c r="C35" s="285"/>
      <c r="D35" s="367"/>
      <c r="E35" s="368"/>
    </row>
    <row r="36" spans="1:71" ht="17.25" thickBot="1">
      <c r="A36" s="279" t="s">
        <v>183</v>
      </c>
      <c r="B36" s="208"/>
      <c r="C36" s="208"/>
      <c r="D36" s="208"/>
      <c r="E36" s="208"/>
    </row>
    <row r="37" spans="1:71" ht="22.5" customHeight="1" thickBot="1">
      <c r="A37" s="394" t="s">
        <v>123</v>
      </c>
      <c r="B37" s="395"/>
      <c r="C37" s="369">
        <f>C13+C17+C22+C25+C29+C33</f>
        <v>89679.537668881865</v>
      </c>
      <c r="D37" s="438"/>
      <c r="E37" s="406"/>
    </row>
    <row r="38" spans="1:71" ht="16.5">
      <c r="A38" s="396" t="s">
        <v>129</v>
      </c>
      <c r="B38" s="397"/>
      <c r="C38" s="280"/>
      <c r="D38" s="370">
        <f>SUM(D30+D26+D23+D18+D14+D34)</f>
        <v>67461.033264265978</v>
      </c>
      <c r="E38" s="405">
        <f>SUM(E30+E26+E23+E18+E14+E34)</f>
        <v>22218.504404615895</v>
      </c>
      <c r="G38" s="100"/>
    </row>
    <row r="39" spans="1:71" ht="16.5">
      <c r="A39" s="396" t="s">
        <v>128</v>
      </c>
      <c r="B39" s="397"/>
      <c r="C39" s="281"/>
      <c r="D39" s="439">
        <f>D38/C37</f>
        <v>0.75224555141383664</v>
      </c>
      <c r="E39" s="440">
        <f>E38/C37</f>
        <v>0.24775444858616338</v>
      </c>
      <c r="F39" s="300"/>
      <c r="G39" s="300"/>
    </row>
    <row r="40" spans="1:71" ht="16.5">
      <c r="A40" s="396" t="s">
        <v>130</v>
      </c>
      <c r="B40" s="397"/>
      <c r="C40" s="281"/>
      <c r="D40" s="441">
        <f>D38</f>
        <v>67461.033264265978</v>
      </c>
      <c r="E40" s="442">
        <f>D40+E38</f>
        <v>89679.53766888188</v>
      </c>
    </row>
    <row r="41" spans="1:71" ht="17.25" thickBot="1">
      <c r="A41" s="392" t="s">
        <v>131</v>
      </c>
      <c r="B41" s="393"/>
      <c r="C41" s="282"/>
      <c r="D41" s="443">
        <f>D39</f>
        <v>0.75224555141383664</v>
      </c>
      <c r="E41" s="444">
        <f>D41+E39</f>
        <v>1</v>
      </c>
    </row>
    <row r="42" spans="1:71" ht="33" customHeight="1">
      <c r="A42" s="390" t="s">
        <v>132</v>
      </c>
      <c r="B42" s="390"/>
      <c r="C42" s="390"/>
      <c r="D42" s="391"/>
      <c r="E42" s="391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</row>
  </sheetData>
  <mergeCells count="9">
    <mergeCell ref="B8:E8"/>
    <mergeCell ref="B10:D10"/>
    <mergeCell ref="A42:E42"/>
    <mergeCell ref="A41:B41"/>
    <mergeCell ref="A37:B37"/>
    <mergeCell ref="A38:B38"/>
    <mergeCell ref="A39:B39"/>
    <mergeCell ref="A40:B40"/>
    <mergeCell ref="D11:E11"/>
  </mergeCells>
  <pageMargins left="0.51181102362204722" right="0.51181102362204722" top="0.78740157480314965" bottom="0.78740157480314965" header="0.31496062992125984" footer="0.31496062992125984"/>
  <pageSetup paperSize="9" scale="70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2"/>
  <sheetViews>
    <sheetView showGridLines="0" zoomScaleNormal="100" zoomScaleSheetLayoutView="100" workbookViewId="0">
      <selection activeCell="B9" sqref="B9:F9"/>
    </sheetView>
  </sheetViews>
  <sheetFormatPr defaultRowHeight="15"/>
  <cols>
    <col min="1" max="1" width="13.42578125" style="67" customWidth="1"/>
    <col min="2" max="2" width="15.28515625" style="67" customWidth="1"/>
    <col min="3" max="3" width="22.7109375" style="67" customWidth="1"/>
    <col min="4" max="4" width="23.42578125" style="68" customWidth="1"/>
    <col min="5" max="5" width="9.140625" style="88"/>
    <col min="6" max="12" width="9.140625" style="67"/>
    <col min="13" max="13" width="4.28515625" style="67" customWidth="1"/>
    <col min="14" max="16384" width="9.140625" style="67"/>
  </cols>
  <sheetData>
    <row r="1" spans="1:15" ht="16.5">
      <c r="A1" s="210"/>
      <c r="B1" s="210"/>
      <c r="C1" s="210"/>
      <c r="D1" s="211"/>
      <c r="E1" s="212"/>
      <c r="F1" s="210"/>
      <c r="G1" s="210"/>
      <c r="O1" s="87" t="s">
        <v>76</v>
      </c>
    </row>
    <row r="2" spans="1:15" ht="18.75">
      <c r="A2" s="108"/>
      <c r="B2" s="133"/>
      <c r="C2" s="133"/>
      <c r="D2" s="134" t="s">
        <v>116</v>
      </c>
      <c r="E2" s="133"/>
      <c r="F2" s="133"/>
      <c r="G2" s="133"/>
      <c r="H2" s="94"/>
    </row>
    <row r="3" spans="1:15" ht="16.5">
      <c r="A3" s="108"/>
      <c r="B3" s="133"/>
      <c r="C3" s="133"/>
      <c r="D3" s="135" t="s">
        <v>202</v>
      </c>
      <c r="E3" s="133"/>
      <c r="F3" s="133"/>
      <c r="G3" s="133"/>
      <c r="H3" s="94"/>
    </row>
    <row r="4" spans="1:15" ht="16.5">
      <c r="A4" s="108"/>
      <c r="B4" s="136"/>
      <c r="C4" s="136"/>
      <c r="D4" s="137" t="s">
        <v>139</v>
      </c>
      <c r="E4" s="136"/>
      <c r="F4" s="136"/>
      <c r="G4" s="136"/>
      <c r="H4" s="95"/>
    </row>
    <row r="5" spans="1:15" ht="16.5">
      <c r="A5" s="108"/>
      <c r="B5" s="136"/>
      <c r="C5" s="136"/>
      <c r="D5" s="137" t="s">
        <v>125</v>
      </c>
      <c r="E5" s="136"/>
      <c r="F5" s="136"/>
      <c r="G5" s="136"/>
      <c r="H5" s="95"/>
    </row>
    <row r="6" spans="1:15" ht="18.75">
      <c r="A6" s="108"/>
      <c r="B6" s="138"/>
      <c r="C6" s="138"/>
      <c r="E6" s="138"/>
      <c r="F6" s="138"/>
      <c r="G6" s="138"/>
      <c r="H6" s="96"/>
    </row>
    <row r="7" spans="1:15" ht="16.5">
      <c r="A7" s="140"/>
      <c r="B7" s="140"/>
      <c r="C7" s="140"/>
      <c r="D7" s="141"/>
      <c r="E7" s="140"/>
      <c r="F7" s="142"/>
      <c r="G7" s="143"/>
      <c r="H7" s="69"/>
    </row>
    <row r="8" spans="1:15" ht="33">
      <c r="A8" s="195" t="s">
        <v>118</v>
      </c>
      <c r="B8" s="197" t="str">
        <f>'Planilha Estimativa'!B7</f>
        <v>131.000.334/2017</v>
      </c>
      <c r="C8" s="111"/>
      <c r="D8" s="196"/>
      <c r="E8" s="197"/>
      <c r="F8" s="114"/>
      <c r="G8" s="117"/>
      <c r="H8" s="97"/>
    </row>
    <row r="9" spans="1:15" ht="46.5" customHeight="1">
      <c r="A9" s="198" t="s">
        <v>117</v>
      </c>
      <c r="B9" s="382" t="str">
        <f>'Planilha Estimativa'!B8:F8</f>
        <v>EXECUÇÃO OBRA - URBANIZAÇÃO DE ÁREA COM A CONSTRUÇÃO DE CALÇADA COM ACESSIBILIDADE NA QUADRA 02, NA COMERCIAL E NA PRAÇA EM FRENTE A ADMINISRAÇÃO REGIONAL DO GAMA, SETOR CENTRAL, GAMA/DF</v>
      </c>
      <c r="C9" s="382"/>
      <c r="D9" s="382"/>
      <c r="E9" s="382"/>
      <c r="F9" s="382"/>
      <c r="G9" s="98"/>
      <c r="H9" s="77"/>
    </row>
    <row r="10" spans="1:15" ht="16.5">
      <c r="A10" s="198" t="s">
        <v>127</v>
      </c>
      <c r="B10" s="344">
        <f>'Planilha Estimativa'!B10</f>
        <v>791.9</v>
      </c>
      <c r="C10" s="202"/>
      <c r="D10" s="199"/>
      <c r="E10" s="202"/>
      <c r="F10" s="121"/>
      <c r="G10" s="98"/>
      <c r="H10" s="99"/>
    </row>
    <row r="11" spans="1:15" ht="16.5">
      <c r="A11" s="198"/>
      <c r="B11" s="201"/>
      <c r="C11" s="202"/>
      <c r="D11" s="199"/>
      <c r="E11" s="202"/>
      <c r="F11" s="121"/>
      <c r="G11" s="98"/>
      <c r="H11" s="99"/>
    </row>
    <row r="12" spans="1:15" ht="23.25">
      <c r="A12" s="198"/>
      <c r="B12" s="201"/>
      <c r="C12" s="202"/>
      <c r="D12" s="293" t="s">
        <v>172</v>
      </c>
      <c r="E12" s="202"/>
      <c r="F12" s="121"/>
      <c r="G12" s="98"/>
      <c r="H12" s="99"/>
    </row>
  </sheetData>
  <mergeCells count="1">
    <mergeCell ref="B9:F9"/>
  </mergeCells>
  <hyperlinks>
    <hyperlink ref="O1" location="'SUMÁRIO DAS PLANILHAS'!A1" display="SUMÁRIO"/>
  </hyperlinks>
  <printOptions horizontalCentered="1"/>
  <pageMargins left="0.78740157480314965" right="0.59055118110236227" top="0.78740157480314965" bottom="0.78740157480314965" header="0.59055118110236227" footer="0.59055118110236227"/>
  <pageSetup paperSize="9" scale="63" fitToHeight="0"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workbookViewId="0">
      <selection activeCell="B7" sqref="B7:G7"/>
    </sheetView>
  </sheetViews>
  <sheetFormatPr defaultRowHeight="15"/>
  <cols>
    <col min="1" max="1" width="13.42578125" customWidth="1"/>
    <col min="2" max="2" width="11.140625" customWidth="1"/>
    <col min="7" max="7" width="10" customWidth="1"/>
  </cols>
  <sheetData>
    <row r="1" spans="1:10" ht="18.75">
      <c r="B1" s="213" t="s">
        <v>116</v>
      </c>
      <c r="C1" s="208"/>
      <c r="D1" s="208"/>
      <c r="E1" s="208"/>
      <c r="F1" s="208"/>
      <c r="G1" s="208"/>
      <c r="H1" s="208"/>
    </row>
    <row r="2" spans="1:10" ht="16.5">
      <c r="B2" s="337" t="s">
        <v>202</v>
      </c>
      <c r="C2" s="208"/>
      <c r="D2" s="208"/>
      <c r="E2" s="208"/>
      <c r="F2" s="208"/>
      <c r="G2" s="208"/>
      <c r="H2" s="208"/>
    </row>
    <row r="3" spans="1:10" ht="16.5">
      <c r="B3" s="136" t="s">
        <v>139</v>
      </c>
      <c r="C3" s="208"/>
      <c r="D3" s="208"/>
      <c r="E3" s="208"/>
      <c r="F3" s="208"/>
      <c r="G3" s="208"/>
      <c r="H3" s="208"/>
    </row>
    <row r="4" spans="1:10" ht="16.5">
      <c r="B4" s="136" t="s">
        <v>125</v>
      </c>
      <c r="C4" s="208"/>
      <c r="D4" s="208"/>
      <c r="E4" s="208"/>
      <c r="F4" s="208"/>
      <c r="G4" s="208"/>
      <c r="H4" s="208"/>
    </row>
    <row r="5" spans="1:10" ht="18.75" customHeight="1">
      <c r="B5" s="136"/>
      <c r="C5" s="208"/>
      <c r="D5" s="208"/>
      <c r="E5" s="208"/>
      <c r="F5" s="208"/>
      <c r="G5" s="208"/>
      <c r="H5" s="208"/>
    </row>
    <row r="6" spans="1:10" ht="11.25" customHeight="1">
      <c r="A6" s="195" t="s">
        <v>118</v>
      </c>
      <c r="B6" s="197" t="str">
        <f>'Planilha Estimativa'!B7</f>
        <v>131.000.334/2017</v>
      </c>
      <c r="C6" s="111"/>
      <c r="D6" s="196"/>
      <c r="E6" s="197"/>
      <c r="F6" s="114"/>
      <c r="G6" s="97"/>
      <c r="H6" s="97"/>
    </row>
    <row r="7" spans="1:10" ht="90" customHeight="1">
      <c r="A7" s="198" t="s">
        <v>117</v>
      </c>
      <c r="B7" s="382" t="str">
        <f>'Planilha Estimativa'!B8:F8</f>
        <v>EXECUÇÃO OBRA - URBANIZAÇÃO DE ÁREA COM A CONSTRUÇÃO DE CALÇADA COM ACESSIBILIDADE NA QUADRA 02, NA COMERCIAL E NA PRAÇA EM FRENTE A ADMINISRAÇÃO REGIONAL DO GAMA, SETOR CENTRAL, GAMA/DF</v>
      </c>
      <c r="C7" s="382"/>
      <c r="D7" s="382"/>
      <c r="E7" s="382"/>
      <c r="F7" s="382"/>
      <c r="G7" s="382"/>
      <c r="H7" s="101"/>
      <c r="I7" s="98"/>
      <c r="J7" s="77"/>
    </row>
    <row r="8" spans="1:10" ht="16.5">
      <c r="A8" s="198" t="s">
        <v>127</v>
      </c>
      <c r="B8" s="344">
        <f>'Planilha Estimativa'!B10</f>
        <v>791.9</v>
      </c>
      <c r="C8" s="202"/>
      <c r="D8" s="199"/>
      <c r="E8" s="202"/>
      <c r="F8" s="121"/>
      <c r="I8" s="98"/>
      <c r="J8" s="99"/>
    </row>
    <row r="9" spans="1:10">
      <c r="B9" s="95"/>
    </row>
    <row r="10" spans="1:10" ht="63.75" customHeight="1">
      <c r="B10" s="404" t="s">
        <v>85</v>
      </c>
      <c r="C10" s="404"/>
      <c r="D10" s="404"/>
      <c r="E10" s="404"/>
      <c r="F10" s="404"/>
      <c r="G10" s="404"/>
    </row>
    <row r="11" spans="1:10">
      <c r="B11" s="67"/>
      <c r="C11" s="67"/>
      <c r="D11" s="67"/>
      <c r="E11" s="67"/>
      <c r="F11" s="67"/>
      <c r="G11" s="68"/>
    </row>
    <row r="12" spans="1:10">
      <c r="B12" s="214" t="s">
        <v>86</v>
      </c>
      <c r="C12" s="214" t="s">
        <v>87</v>
      </c>
      <c r="D12" s="214"/>
      <c r="E12" s="214"/>
      <c r="F12" s="214"/>
      <c r="G12" s="215" t="s">
        <v>88</v>
      </c>
    </row>
    <row r="13" spans="1:10" ht="16.5">
      <c r="B13" s="210"/>
      <c r="C13" s="210"/>
      <c r="D13" s="210"/>
      <c r="E13" s="210"/>
      <c r="F13" s="210"/>
      <c r="G13" s="211"/>
    </row>
    <row r="14" spans="1:10">
      <c r="B14" s="216" t="s">
        <v>89</v>
      </c>
      <c r="C14" s="217" t="s">
        <v>90</v>
      </c>
      <c r="D14" s="218"/>
      <c r="E14" s="219"/>
      <c r="F14" s="218"/>
      <c r="G14" s="220"/>
    </row>
    <row r="15" spans="1:10">
      <c r="B15" s="221" t="s">
        <v>82</v>
      </c>
      <c r="C15" s="222" t="s">
        <v>91</v>
      </c>
      <c r="D15" s="223"/>
      <c r="E15" s="224"/>
      <c r="F15" s="222"/>
      <c r="G15" s="225">
        <v>4.3099999999999999E-2</v>
      </c>
    </row>
    <row r="16" spans="1:10">
      <c r="B16" s="221" t="s">
        <v>83</v>
      </c>
      <c r="C16" s="222" t="s">
        <v>92</v>
      </c>
      <c r="D16" s="223"/>
      <c r="E16" s="224"/>
      <c r="F16" s="222"/>
      <c r="G16" s="225">
        <v>5.5999999999999999E-3</v>
      </c>
    </row>
    <row r="17" spans="2:7">
      <c r="B17" s="221" t="s">
        <v>84</v>
      </c>
      <c r="C17" s="222" t="s">
        <v>93</v>
      </c>
      <c r="D17" s="223"/>
      <c r="E17" s="224"/>
      <c r="F17" s="222"/>
      <c r="G17" s="225">
        <v>1.0699999999999999E-2</v>
      </c>
    </row>
    <row r="18" spans="2:7">
      <c r="B18" s="221" t="s">
        <v>94</v>
      </c>
      <c r="C18" s="222" t="s">
        <v>95</v>
      </c>
      <c r="D18" s="223"/>
      <c r="E18" s="224"/>
      <c r="F18" s="222"/>
      <c r="G18" s="225">
        <v>1.11E-2</v>
      </c>
    </row>
    <row r="19" spans="2:7">
      <c r="B19" s="226"/>
      <c r="C19" s="227"/>
      <c r="D19" s="228"/>
      <c r="E19" s="229" t="s">
        <v>96</v>
      </c>
      <c r="F19" s="230"/>
      <c r="G19" s="231">
        <f>SUM(G14:G18)</f>
        <v>7.0500000000000007E-2</v>
      </c>
    </row>
    <row r="20" spans="2:7" ht="16.5">
      <c r="B20" s="221"/>
      <c r="C20" s="222"/>
      <c r="D20" s="223"/>
      <c r="E20" s="224"/>
      <c r="F20" s="222"/>
      <c r="G20" s="232"/>
    </row>
    <row r="21" spans="2:7">
      <c r="B21" s="233" t="s">
        <v>97</v>
      </c>
      <c r="C21" s="234" t="s">
        <v>98</v>
      </c>
      <c r="D21" s="235"/>
      <c r="E21" s="236"/>
      <c r="F21" s="234"/>
      <c r="G21" s="237"/>
    </row>
    <row r="22" spans="2:7">
      <c r="B22" s="221" t="s">
        <v>99</v>
      </c>
      <c r="C22" s="222" t="s">
        <v>100</v>
      </c>
      <c r="D22" s="223"/>
      <c r="E22" s="224"/>
      <c r="F22" s="222"/>
      <c r="G22" s="225">
        <v>7.5800000000000006E-2</v>
      </c>
    </row>
    <row r="23" spans="2:7">
      <c r="B23" s="226"/>
      <c r="C23" s="227"/>
      <c r="D23" s="228"/>
      <c r="E23" s="229" t="s">
        <v>101</v>
      </c>
      <c r="F23" s="230"/>
      <c r="G23" s="231">
        <f>SUM(G21:G22)</f>
        <v>7.5800000000000006E-2</v>
      </c>
    </row>
    <row r="24" spans="2:7" ht="16.5">
      <c r="B24" s="221"/>
      <c r="C24" s="222"/>
      <c r="D24" s="223"/>
      <c r="E24" s="224"/>
      <c r="F24" s="222"/>
      <c r="G24" s="232"/>
    </row>
    <row r="25" spans="2:7">
      <c r="B25" s="233" t="s">
        <v>102</v>
      </c>
      <c r="C25" s="234" t="s">
        <v>103</v>
      </c>
      <c r="D25" s="235"/>
      <c r="E25" s="236"/>
      <c r="F25" s="234"/>
      <c r="G25" s="237"/>
    </row>
    <row r="26" spans="2:7">
      <c r="B26" s="221" t="s">
        <v>104</v>
      </c>
      <c r="C26" s="222" t="s">
        <v>105</v>
      </c>
      <c r="D26" s="223"/>
      <c r="E26" s="224"/>
      <c r="F26" s="222"/>
      <c r="G26" s="225">
        <v>6.4999999999999997E-3</v>
      </c>
    </row>
    <row r="27" spans="2:7">
      <c r="B27" s="221" t="s">
        <v>106</v>
      </c>
      <c r="C27" s="222" t="s">
        <v>107</v>
      </c>
      <c r="D27" s="223"/>
      <c r="E27" s="224"/>
      <c r="F27" s="222"/>
      <c r="G27" s="225">
        <v>0.03</v>
      </c>
    </row>
    <row r="28" spans="2:7">
      <c r="B28" s="221" t="s">
        <v>108</v>
      </c>
      <c r="C28" s="222" t="s">
        <v>77</v>
      </c>
      <c r="D28" s="223"/>
      <c r="E28" s="224"/>
      <c r="F28" s="222"/>
      <c r="G28" s="225">
        <v>0.01</v>
      </c>
    </row>
    <row r="29" spans="2:7">
      <c r="B29" s="238"/>
      <c r="C29" s="239" t="s">
        <v>109</v>
      </c>
      <c r="D29" s="240"/>
      <c r="E29" s="241"/>
      <c r="F29" s="239"/>
      <c r="G29" s="242">
        <v>4.4999999999999998E-2</v>
      </c>
    </row>
    <row r="30" spans="2:7">
      <c r="B30" s="243"/>
      <c r="C30" s="244"/>
      <c r="D30" s="245"/>
      <c r="E30" s="246" t="s">
        <v>110</v>
      </c>
      <c r="F30" s="247"/>
      <c r="G30" s="248">
        <f>SUM(G26:G29)</f>
        <v>9.1499999999999998E-2</v>
      </c>
    </row>
    <row r="31" spans="2:7" ht="16.5">
      <c r="B31" s="210"/>
      <c r="C31" s="210"/>
      <c r="D31" s="210"/>
      <c r="E31" s="249"/>
      <c r="F31" s="249"/>
      <c r="G31" s="211"/>
    </row>
    <row r="32" spans="2:7" ht="16.5">
      <c r="B32" s="210"/>
      <c r="C32" s="210"/>
      <c r="D32" s="210"/>
      <c r="E32" s="210"/>
      <c r="F32" s="210"/>
      <c r="G32" s="211"/>
    </row>
    <row r="33" spans="2:7" ht="16.5">
      <c r="B33" s="210" t="s">
        <v>111</v>
      </c>
      <c r="C33" s="210"/>
      <c r="D33" s="210"/>
      <c r="E33" s="210"/>
      <c r="F33" s="210"/>
      <c r="G33" s="211"/>
    </row>
    <row r="34" spans="2:7" ht="16.5">
      <c r="B34" s="210"/>
      <c r="C34" s="210"/>
      <c r="D34" s="210"/>
      <c r="E34" s="210"/>
      <c r="F34" s="210"/>
      <c r="G34" s="211"/>
    </row>
    <row r="35" spans="2:7" ht="16.5">
      <c r="B35" s="210"/>
      <c r="C35" s="210"/>
      <c r="D35" s="210"/>
      <c r="E35" s="210"/>
      <c r="F35" s="210"/>
      <c r="G35" s="211"/>
    </row>
    <row r="36" spans="2:7" ht="16.5">
      <c r="B36" s="210"/>
      <c r="C36" s="403" t="s">
        <v>112</v>
      </c>
      <c r="D36" s="250"/>
      <c r="E36" s="251" t="s">
        <v>113</v>
      </c>
      <c r="F36" s="252"/>
      <c r="G36" s="402" t="s">
        <v>114</v>
      </c>
    </row>
    <row r="37" spans="2:7" ht="16.5">
      <c r="B37" s="210"/>
      <c r="C37" s="403"/>
      <c r="D37" s="250"/>
      <c r="E37" s="252" t="s">
        <v>115</v>
      </c>
      <c r="F37" s="252"/>
      <c r="G37" s="402"/>
    </row>
    <row r="38" spans="2:7" ht="16.5">
      <c r="B38" s="210"/>
      <c r="C38" s="210"/>
      <c r="D38" s="210"/>
      <c r="E38" s="210"/>
      <c r="F38" s="210"/>
      <c r="G38" s="211"/>
    </row>
    <row r="39" spans="2:7" ht="15" customHeight="1">
      <c r="B39" s="210"/>
      <c r="C39" s="401" t="s">
        <v>112</v>
      </c>
      <c r="D39" s="400">
        <f>(((1+G15+G16+G17)*(1+G18)*(1+G22)/(1-G30))-1)</f>
        <v>0.26841300822454595</v>
      </c>
      <c r="E39" s="400"/>
      <c r="F39" s="210"/>
      <c r="G39" s="211"/>
    </row>
    <row r="40" spans="2:7" ht="15" customHeight="1">
      <c r="B40" s="210"/>
      <c r="C40" s="401"/>
      <c r="D40" s="400"/>
      <c r="E40" s="400"/>
      <c r="F40" s="210"/>
      <c r="G40" s="211"/>
    </row>
  </sheetData>
  <mergeCells count="6">
    <mergeCell ref="B7:G7"/>
    <mergeCell ref="D39:E40"/>
    <mergeCell ref="C39:C40"/>
    <mergeCell ref="G36:G37"/>
    <mergeCell ref="C36:C37"/>
    <mergeCell ref="B10:G10"/>
  </mergeCells>
  <pageMargins left="0.51181102362204722" right="0.51181102362204722" top="0.78740157480314965" bottom="0.78740157480314965" header="0.31496062992125984" footer="0.31496062992125984"/>
  <pageSetup paperSize="9" scale="93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Original</vt:lpstr>
      <vt:lpstr>ITEM DE + RELEVÂNCIA</vt:lpstr>
      <vt:lpstr>CURVA ABC</vt:lpstr>
      <vt:lpstr>Planilha Estimativa</vt:lpstr>
      <vt:lpstr>Plan2</vt:lpstr>
      <vt:lpstr>Plan3</vt:lpstr>
      <vt:lpstr>Cronog. Físico-Financeiro</vt:lpstr>
      <vt:lpstr>SINAPI - ENC. SOCIAIS.</vt:lpstr>
      <vt:lpstr>Cálculo do BDI</vt:lpstr>
      <vt:lpstr>'Cronog. Físico-Financeiro'!Area_de_impressao</vt:lpstr>
      <vt:lpstr>'ITEM DE + RELEVÂNCIA'!Area_de_impressao</vt:lpstr>
      <vt:lpstr>'Planilha Estimativa'!Area_de_impressao</vt:lpstr>
      <vt:lpstr>'SINAPI - ENC. SOCIAIS.'!Area_de_impressao</vt:lpstr>
      <vt:lpstr>'Cronog. Físico-Financeiro'!Titulos_de_impressao</vt:lpstr>
      <vt:lpstr>'CURVA ABC'!Titulos_de_impressao</vt:lpstr>
      <vt:lpstr>'ITEM DE + RELEVÂNCIA'!Titulos_de_impressao</vt:lpstr>
      <vt:lpstr>'Planilha Estimativa'!Titulos_de_impressao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rossano.bohnert</dc:creator>
  <cp:lastModifiedBy>Felipe Muniz Alvares</cp:lastModifiedBy>
  <cp:lastPrinted>2017-09-29T18:49:58Z</cp:lastPrinted>
  <dcterms:created xsi:type="dcterms:W3CDTF">2014-11-28T11:56:23Z</dcterms:created>
  <dcterms:modified xsi:type="dcterms:W3CDTF">2017-09-29T18:50:01Z</dcterms:modified>
</cp:coreProperties>
</file>